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855" windowHeight="8760" activeTab="0"/>
  </bookViews>
  <sheets>
    <sheet name="Details" sheetId="1" r:id="rId1"/>
    <sheet name="Polyair + Spring" sheetId="2" r:id="rId2"/>
    <sheet name="Polyair Charts" sheetId="3" r:id="rId3"/>
    <sheet name="Airbag" sheetId="4" r:id="rId4"/>
  </sheets>
  <definedNames/>
  <calcPr fullCalcOnLoad="1"/>
</workbook>
</file>

<file path=xl/sharedStrings.xml><?xml version="1.0" encoding="utf-8"?>
<sst xmlns="http://schemas.openxmlformats.org/spreadsheetml/2006/main" count="113" uniqueCount="75">
  <si>
    <t>area</t>
  </si>
  <si>
    <t>mm</t>
  </si>
  <si>
    <t>sq inches</t>
  </si>
  <si>
    <t>diameter</t>
  </si>
  <si>
    <t>5-10%</t>
  </si>
  <si>
    <t>10-15%</t>
  </si>
  <si>
    <t>15-20%</t>
  </si>
  <si>
    <t>20-25%</t>
  </si>
  <si>
    <t>25-30</t>
  </si>
  <si>
    <t>30-35</t>
  </si>
  <si>
    <t>35-40</t>
  </si>
  <si>
    <t>40-45</t>
  </si>
  <si>
    <t>45-50</t>
  </si>
  <si>
    <t>50-55</t>
  </si>
  <si>
    <t>55-60</t>
  </si>
  <si>
    <t>60-65</t>
  </si>
  <si>
    <t>65-70</t>
  </si>
  <si>
    <t>70-75</t>
  </si>
  <si>
    <t>75-80</t>
  </si>
  <si>
    <t>80-85</t>
  </si>
  <si>
    <t>85-90</t>
  </si>
  <si>
    <t>90-95</t>
  </si>
  <si>
    <t>lb/inch</t>
  </si>
  <si>
    <t>Coil Spring</t>
  </si>
  <si>
    <t>Comp Height</t>
  </si>
  <si>
    <t>95-100</t>
  </si>
  <si>
    <t>Spring Height Full Droop</t>
  </si>
  <si>
    <t>Spring Seat Height Top</t>
  </si>
  <si>
    <t>Spring Seat Height Bottom</t>
  </si>
  <si>
    <t>Top Airbag Spacer</t>
  </si>
  <si>
    <t>Bottom Airbag Spacer</t>
  </si>
  <si>
    <t>20mm common</t>
  </si>
  <si>
    <t>50mm common</t>
  </si>
  <si>
    <t>Enter Data Here</t>
  </si>
  <si>
    <t>Calculated Value</t>
  </si>
  <si>
    <t>Spring Int Diameter</t>
  </si>
  <si>
    <t>Coil Spring Rate</t>
  </si>
  <si>
    <t>Expected Payload</t>
  </si>
  <si>
    <t>kg</t>
  </si>
  <si>
    <t>Suspension Travel</t>
  </si>
  <si>
    <t>Rest Gap Unladen</t>
  </si>
  <si>
    <t>Req'd Pressure to Maintain</t>
  </si>
  <si>
    <t>% Travel</t>
  </si>
  <si>
    <t>% Comp</t>
  </si>
  <si>
    <t>mm comp</t>
  </si>
  <si>
    <t>mm remain</t>
  </si>
  <si>
    <t>comp ratio</t>
  </si>
  <si>
    <t>Airbags</t>
  </si>
  <si>
    <t>Airbag Free height</t>
  </si>
  <si>
    <t>Full Droop Pressure (PSI)</t>
  </si>
  <si>
    <t>Airbag Pressure (full droop)</t>
  </si>
  <si>
    <t>Assumption Value</t>
  </si>
  <si>
    <t>Rest Height</t>
  </si>
  <si>
    <t>% of travel</t>
  </si>
  <si>
    <t>Vehicle Rear Unladen Weight</t>
  </si>
  <si>
    <t>KG</t>
  </si>
  <si>
    <t>PSI</t>
  </si>
  <si>
    <t>Poly Airbag Helper Calculator</t>
  </si>
  <si>
    <t>150 - 300</t>
  </si>
  <si>
    <t>Measure with body jacked up and wheel off ground - spring top to bottom</t>
  </si>
  <si>
    <t>Measure with body jacked up and wheel off ground - Gap between bump stop and metal</t>
  </si>
  <si>
    <t>PayLoad (KG)</t>
  </si>
  <si>
    <t>Bump Stop Gap @ Full Droop</t>
  </si>
  <si>
    <t>Airbag</t>
  </si>
  <si>
    <t>Airbag Pressure vs Ride Height</t>
  </si>
  <si>
    <t>This is proboably the most interesting value to change the effects rising rate behaviour</t>
  </si>
  <si>
    <t>Airbag Static Pressures (PSI)</t>
  </si>
  <si>
    <t>Air Spring Load (KG) (Pair)</t>
  </si>
  <si>
    <t>KG (Pr)</t>
  </si>
  <si>
    <t>Airbag Height vs Load (based on full droop pressure)</t>
  </si>
  <si>
    <t>Airbag lb/inch equivalent spring rate</t>
  </si>
  <si>
    <t>Full Droop PSI</t>
  </si>
  <si>
    <t>Calculations and Results for Coil Spring + Polyair Airbag Combined</t>
  </si>
  <si>
    <t>Calculations for Airbags</t>
  </si>
  <si>
    <t>Details from Sheet 1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</si>
</sst>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[$-409]h:mm:ss\ AM/PM"/>
    <numFmt numFmtId="166" formatCode="[$-C09]dddd\,\ d\ mmmm\ yyyy"/>
    <numFmt numFmtId="167" formatCode="0_ ;[Red]\-0\ 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b/>
      <sz val="8"/>
      <name val="Arial"/>
      <family val="2"/>
    </font>
    <font>
      <sz val="10.25"/>
      <name val="Arial"/>
      <family val="0"/>
    </font>
    <font>
      <sz val="10"/>
      <color indexed="8"/>
      <name val="Arial"/>
      <family val="0"/>
    </font>
    <font>
      <b/>
      <sz val="14"/>
      <name val="Arial"/>
      <family val="2"/>
    </font>
    <font>
      <b/>
      <sz val="10.25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2" fillId="3" borderId="6" xfId="0" applyFont="1" applyFill="1" applyBorder="1" applyAlignment="1">
      <alignment/>
    </xf>
    <xf numFmtId="0" fontId="0" fillId="3" borderId="6" xfId="0" applyFont="1" applyFill="1" applyBorder="1" applyAlignment="1">
      <alignment/>
    </xf>
    <xf numFmtId="1" fontId="0" fillId="3" borderId="7" xfId="0" applyNumberFormat="1" applyFont="1" applyFill="1" applyBorder="1" applyAlignment="1">
      <alignment/>
    </xf>
    <xf numFmtId="0" fontId="0" fillId="3" borderId="8" xfId="0" applyFont="1" applyFill="1" applyBorder="1" applyAlignment="1">
      <alignment/>
    </xf>
    <xf numFmtId="1" fontId="0" fillId="3" borderId="8" xfId="0" applyNumberFormat="1" applyFont="1" applyFill="1" applyBorder="1" applyAlignment="1">
      <alignment/>
    </xf>
    <xf numFmtId="0" fontId="0" fillId="3" borderId="9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9" xfId="0" applyFill="1" applyBorder="1" applyAlignment="1">
      <alignment/>
    </xf>
    <xf numFmtId="0" fontId="0" fillId="4" borderId="8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Fill="1" applyBorder="1" applyAlignment="1">
      <alignment/>
    </xf>
    <xf numFmtId="0" fontId="0" fillId="0" borderId="1" xfId="0" applyBorder="1" applyAlignment="1">
      <alignment wrapText="1"/>
    </xf>
    <xf numFmtId="0" fontId="0" fillId="5" borderId="1" xfId="0" applyFill="1" applyBorder="1" applyAlignment="1">
      <alignment/>
    </xf>
    <xf numFmtId="0" fontId="0" fillId="5" borderId="12" xfId="0" applyFill="1" applyBorder="1" applyAlignment="1">
      <alignment/>
    </xf>
    <xf numFmtId="1" fontId="0" fillId="6" borderId="1" xfId="0" applyNumberFormat="1" applyFill="1" applyBorder="1" applyAlignment="1">
      <alignment/>
    </xf>
    <xf numFmtId="1" fontId="0" fillId="6" borderId="12" xfId="0" applyNumberFormat="1" applyFill="1" applyBorder="1" applyAlignment="1">
      <alignment/>
    </xf>
    <xf numFmtId="0" fontId="0" fillId="0" borderId="19" xfId="0" applyBorder="1" applyAlignment="1">
      <alignment/>
    </xf>
    <xf numFmtId="0" fontId="6" fillId="3" borderId="10" xfId="0" applyFont="1" applyFill="1" applyBorder="1" applyAlignment="1">
      <alignment/>
    </xf>
    <xf numFmtId="0" fontId="6" fillId="3" borderId="2" xfId="0" applyFont="1" applyFill="1" applyBorder="1" applyAlignment="1">
      <alignment/>
    </xf>
    <xf numFmtId="0" fontId="6" fillId="3" borderId="13" xfId="0" applyFont="1" applyFill="1" applyBorder="1" applyAlignment="1">
      <alignment/>
    </xf>
    <xf numFmtId="0" fontId="0" fillId="7" borderId="20" xfId="0" applyFill="1" applyBorder="1" applyAlignment="1">
      <alignment/>
    </xf>
    <xf numFmtId="0" fontId="0" fillId="7" borderId="1" xfId="0" applyFill="1" applyBorder="1" applyAlignment="1">
      <alignment/>
    </xf>
    <xf numFmtId="0" fontId="0" fillId="7" borderId="11" xfId="0" applyFill="1" applyBorder="1" applyAlignment="1">
      <alignment/>
    </xf>
    <xf numFmtId="0" fontId="0" fillId="6" borderId="20" xfId="0" applyFill="1" applyBorder="1" applyAlignment="1">
      <alignment/>
    </xf>
    <xf numFmtId="0" fontId="0" fillId="6" borderId="1" xfId="0" applyFill="1" applyBorder="1" applyAlignment="1">
      <alignment/>
    </xf>
    <xf numFmtId="164" fontId="0" fillId="6" borderId="8" xfId="0" applyNumberFormat="1" applyFill="1" applyBorder="1" applyAlignment="1">
      <alignment/>
    </xf>
    <xf numFmtId="0" fontId="0" fillId="4" borderId="12" xfId="0" applyFont="1" applyFill="1" applyBorder="1" applyAlignment="1">
      <alignment/>
    </xf>
    <xf numFmtId="0" fontId="0" fillId="6" borderId="9" xfId="0" applyFill="1" applyBorder="1" applyAlignment="1">
      <alignment/>
    </xf>
    <xf numFmtId="0" fontId="2" fillId="7" borderId="11" xfId="0" applyFont="1" applyFill="1" applyBorder="1" applyAlignment="1">
      <alignment/>
    </xf>
    <xf numFmtId="0" fontId="2" fillId="4" borderId="12" xfId="0" applyFont="1" applyFill="1" applyBorder="1" applyAlignment="1">
      <alignment/>
    </xf>
    <xf numFmtId="0" fontId="2" fillId="6" borderId="9" xfId="0" applyFont="1" applyFill="1" applyBorder="1" applyAlignment="1">
      <alignment/>
    </xf>
    <xf numFmtId="0" fontId="7" fillId="0" borderId="0" xfId="0" applyFont="1" applyAlignment="1">
      <alignment/>
    </xf>
    <xf numFmtId="167" fontId="0" fillId="6" borderId="21" xfId="0" applyNumberFormat="1" applyFill="1" applyBorder="1" applyAlignment="1">
      <alignment/>
    </xf>
    <xf numFmtId="1" fontId="0" fillId="6" borderId="8" xfId="0" applyNumberFormat="1" applyFill="1" applyBorder="1" applyAlignment="1">
      <alignment/>
    </xf>
    <xf numFmtId="1" fontId="0" fillId="6" borderId="9" xfId="0" applyNumberFormat="1" applyFill="1" applyBorder="1" applyAlignment="1">
      <alignment/>
    </xf>
    <xf numFmtId="0" fontId="0" fillId="6" borderId="0" xfId="0" applyFill="1" applyBorder="1" applyAlignment="1">
      <alignment/>
    </xf>
    <xf numFmtId="164" fontId="0" fillId="6" borderId="0" xfId="0" applyNumberFormat="1" applyFill="1" applyBorder="1" applyAlignment="1">
      <alignment/>
    </xf>
    <xf numFmtId="0" fontId="0" fillId="6" borderId="17" xfId="0" applyFill="1" applyBorder="1" applyAlignment="1">
      <alignment/>
    </xf>
    <xf numFmtId="9" fontId="0" fillId="3" borderId="2" xfId="0" applyNumberFormat="1" applyFill="1" applyBorder="1" applyAlignment="1">
      <alignment/>
    </xf>
    <xf numFmtId="9" fontId="0" fillId="3" borderId="13" xfId="0" applyNumberFormat="1" applyFill="1" applyBorder="1" applyAlignment="1">
      <alignment/>
    </xf>
    <xf numFmtId="0" fontId="0" fillId="3" borderId="1" xfId="0" applyNumberFormat="1" applyFill="1" applyBorder="1" applyAlignment="1">
      <alignment/>
    </xf>
    <xf numFmtId="2" fontId="0" fillId="3" borderId="1" xfId="0" applyNumberFormat="1" applyFill="1" applyBorder="1" applyAlignment="1">
      <alignment/>
    </xf>
    <xf numFmtId="0" fontId="0" fillId="3" borderId="8" xfId="0" applyFill="1" applyBorder="1" applyAlignment="1">
      <alignment/>
    </xf>
    <xf numFmtId="0" fontId="0" fillId="3" borderId="8" xfId="0" applyNumberFormat="1" applyFill="1" applyBorder="1" applyAlignment="1">
      <alignment/>
    </xf>
    <xf numFmtId="2" fontId="0" fillId="3" borderId="8" xfId="0" applyNumberFormat="1" applyFill="1" applyBorder="1" applyAlignment="1">
      <alignment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1" fontId="2" fillId="3" borderId="25" xfId="0" applyNumberFormat="1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0" fillId="0" borderId="36" xfId="0" applyBorder="1" applyAlignment="1">
      <alignment/>
    </xf>
    <xf numFmtId="0" fontId="2" fillId="0" borderId="37" xfId="0" applyFont="1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3" borderId="40" xfId="0" applyFill="1" applyBorder="1" applyAlignment="1">
      <alignment/>
    </xf>
    <xf numFmtId="1" fontId="0" fillId="6" borderId="41" xfId="0" applyNumberFormat="1" applyFill="1" applyBorder="1" applyAlignment="1">
      <alignment/>
    </xf>
    <xf numFmtId="0" fontId="0" fillId="3" borderId="42" xfId="0" applyFill="1" applyBorder="1" applyAlignment="1">
      <alignment/>
    </xf>
    <xf numFmtId="0" fontId="0" fillId="0" borderId="43" xfId="0" applyBorder="1" applyAlignment="1">
      <alignment/>
    </xf>
    <xf numFmtId="1" fontId="0" fillId="6" borderId="43" xfId="0" applyNumberFormat="1" applyFill="1" applyBorder="1" applyAlignment="1">
      <alignment/>
    </xf>
    <xf numFmtId="1" fontId="0" fillId="6" borderId="44" xfId="0" applyNumberFormat="1" applyFill="1" applyBorder="1" applyAlignment="1">
      <alignment/>
    </xf>
    <xf numFmtId="0" fontId="2" fillId="0" borderId="45" xfId="0" applyFont="1" applyBorder="1" applyAlignment="1">
      <alignment horizontal="center" wrapText="1"/>
    </xf>
    <xf numFmtId="0" fontId="0" fillId="0" borderId="46" xfId="0" applyBorder="1" applyAlignment="1">
      <alignment horizontal="center"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2" fillId="0" borderId="47" xfId="0" applyFont="1" applyBorder="1" applyAlignment="1">
      <alignment horizontal="center"/>
    </xf>
    <xf numFmtId="0" fontId="0" fillId="0" borderId="15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Coil + Airbag Load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'Polyair + Spring'!$B$6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'Polyair + Spring'!$A$8:$A$26</c:f>
              <c:strCache/>
            </c:strRef>
          </c:cat>
          <c:val>
            <c:numRef>
              <c:f>'Polyair + Spring'!$B$8:$B$26</c:f>
              <c:numCache/>
            </c:numRef>
          </c:val>
          <c:smooth val="0"/>
        </c:ser>
        <c:ser>
          <c:idx val="1"/>
          <c:order val="1"/>
          <c:tx>
            <c:strRef>
              <c:f>'Polyair + Spring'!$C$6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'Polyair + Spring'!$A$8:$A$26</c:f>
              <c:strCache/>
            </c:strRef>
          </c:cat>
          <c:val>
            <c:numRef>
              <c:f>'Polyair + Spring'!$C$8:$C$26</c:f>
              <c:numCache/>
            </c:numRef>
          </c:val>
          <c:smooth val="0"/>
        </c:ser>
        <c:ser>
          <c:idx val="2"/>
          <c:order val="2"/>
          <c:tx>
            <c:strRef>
              <c:f>'Polyair + Spring'!$D$6</c:f>
              <c:strCache>
                <c:ptCount val="1"/>
                <c:pt idx="0">
                  <c:v>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'Polyair + Spring'!$A$8:$A$26</c:f>
              <c:strCache/>
            </c:strRef>
          </c:cat>
          <c:val>
            <c:numRef>
              <c:f>'Polyair + Spring'!$D$8:$D$26</c:f>
              <c:numCache/>
            </c:numRef>
          </c:val>
          <c:smooth val="0"/>
        </c:ser>
        <c:ser>
          <c:idx val="3"/>
          <c:order val="3"/>
          <c:tx>
            <c:strRef>
              <c:f>'Polyair + Spring'!$E$6</c:f>
              <c:strCache>
                <c:ptCount val="1"/>
                <c:pt idx="0">
                  <c:v>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'Polyair + Spring'!$A$8:$A$26</c:f>
              <c:strCache/>
            </c:strRef>
          </c:cat>
          <c:val>
            <c:numRef>
              <c:f>'Polyair + Spring'!$E$8:$E$26</c:f>
              <c:numCache/>
            </c:numRef>
          </c:val>
          <c:smooth val="0"/>
        </c:ser>
        <c:ser>
          <c:idx val="4"/>
          <c:order val="4"/>
          <c:tx>
            <c:strRef>
              <c:f>'Polyair + Spring'!$F$6</c:f>
              <c:strCache>
                <c:ptCount val="1"/>
                <c:pt idx="0">
                  <c:v>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'Polyair + Spring'!$A$8:$A$26</c:f>
              <c:strCache/>
            </c:strRef>
          </c:cat>
          <c:val>
            <c:numRef>
              <c:f>'Polyair + Spring'!$F$8:$F$26</c:f>
              <c:numCache/>
            </c:numRef>
          </c:val>
          <c:smooth val="0"/>
        </c:ser>
        <c:ser>
          <c:idx val="5"/>
          <c:order val="5"/>
          <c:tx>
            <c:strRef>
              <c:f>'Polyair + Spring'!$G$6</c:f>
              <c:strCache>
                <c:ptCount val="1"/>
                <c:pt idx="0">
                  <c:v>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'Polyair + Spring'!$A$8:$A$26</c:f>
              <c:strCache/>
            </c:strRef>
          </c:cat>
          <c:val>
            <c:numRef>
              <c:f>'Polyair + Spring'!$G$8:$G$26</c:f>
              <c:numCache/>
            </c:numRef>
          </c:val>
          <c:smooth val="0"/>
        </c:ser>
        <c:ser>
          <c:idx val="6"/>
          <c:order val="6"/>
          <c:tx>
            <c:strRef>
              <c:f>'Polyair + Spring'!$H$6</c:f>
              <c:strCache>
                <c:ptCount val="1"/>
                <c:pt idx="0">
                  <c:v>35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'Polyair + Spring'!$A$8:$A$26</c:f>
              <c:strCache/>
            </c:strRef>
          </c:cat>
          <c:val>
            <c:numRef>
              <c:f>'Polyair + Spring'!$H$8:$H$26</c:f>
              <c:numCache/>
            </c:numRef>
          </c:val>
          <c:smooth val="0"/>
        </c:ser>
        <c:ser>
          <c:idx val="7"/>
          <c:order val="7"/>
          <c:tx>
            <c:strRef>
              <c:f>'Polyair + Spring'!$I$6</c:f>
              <c:strCache>
                <c:ptCount val="1"/>
                <c:pt idx="0">
                  <c:v>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'Polyair + Spring'!$A$8:$A$26</c:f>
              <c:strCache/>
            </c:strRef>
          </c:cat>
          <c:val>
            <c:numRef>
              <c:f>'Polyair + Spring'!$I$8:$I$26</c:f>
              <c:numCache/>
            </c:numRef>
          </c:val>
          <c:smooth val="0"/>
        </c:ser>
        <c:marker val="1"/>
        <c:axId val="65933337"/>
        <c:axId val="56529122"/>
      </c:lineChart>
      <c:catAx>
        <c:axId val="659333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Travel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529122"/>
        <c:crosses val="autoZero"/>
        <c:auto val="1"/>
        <c:lblOffset val="100"/>
        <c:noMultiLvlLbl val="0"/>
      </c:catAx>
      <c:valAx>
        <c:axId val="565291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Spring Load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9333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Spring Load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'Polyair Charts'!$E$41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'Polyair Charts'!$A$42:$A$62</c:f>
              <c:numCache/>
            </c:numRef>
          </c:cat>
          <c:val>
            <c:numRef>
              <c:f>'Polyair Charts'!$E$43:$E$61</c:f>
              <c:numCache/>
            </c:numRef>
          </c:val>
          <c:smooth val="0"/>
        </c:ser>
        <c:ser>
          <c:idx val="1"/>
          <c:order val="1"/>
          <c:tx>
            <c:strRef>
              <c:f>'Polyair Charts'!$F$41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'Polyair Charts'!$A$42:$A$62</c:f>
              <c:numCache/>
            </c:numRef>
          </c:cat>
          <c:val>
            <c:numRef>
              <c:f>'Polyair Charts'!$F$43:$F$61</c:f>
              <c:numCache/>
            </c:numRef>
          </c:val>
          <c:smooth val="0"/>
        </c:ser>
        <c:ser>
          <c:idx val="2"/>
          <c:order val="2"/>
          <c:tx>
            <c:strRef>
              <c:f>'Polyair Charts'!$G$41</c:f>
              <c:strCache>
                <c:ptCount val="1"/>
                <c:pt idx="0">
                  <c:v>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'Polyair Charts'!$A$42:$A$62</c:f>
              <c:numCache/>
            </c:numRef>
          </c:cat>
          <c:val>
            <c:numRef>
              <c:f>'Polyair Charts'!$G$43:$G$61</c:f>
              <c:numCache/>
            </c:numRef>
          </c:val>
          <c:smooth val="0"/>
        </c:ser>
        <c:ser>
          <c:idx val="3"/>
          <c:order val="3"/>
          <c:tx>
            <c:strRef>
              <c:f>'Polyair Charts'!$H$41</c:f>
              <c:strCache>
                <c:ptCount val="1"/>
                <c:pt idx="0">
                  <c:v>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'Polyair Charts'!$A$42:$A$62</c:f>
              <c:numCache/>
            </c:numRef>
          </c:cat>
          <c:val>
            <c:numRef>
              <c:f>'Polyair Charts'!$H$43:$H$61</c:f>
              <c:numCache/>
            </c:numRef>
          </c:val>
          <c:smooth val="0"/>
        </c:ser>
        <c:ser>
          <c:idx val="4"/>
          <c:order val="4"/>
          <c:tx>
            <c:strRef>
              <c:f>'Polyair Charts'!$I$41</c:f>
              <c:strCache>
                <c:ptCount val="1"/>
                <c:pt idx="0">
                  <c:v>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'Polyair Charts'!$A$42:$A$62</c:f>
              <c:numCache/>
            </c:numRef>
          </c:cat>
          <c:val>
            <c:numRef>
              <c:f>'Polyair Charts'!$I$43:$I$61</c:f>
              <c:numCache/>
            </c:numRef>
          </c:val>
          <c:smooth val="0"/>
        </c:ser>
        <c:ser>
          <c:idx val="5"/>
          <c:order val="5"/>
          <c:tx>
            <c:strRef>
              <c:f>'Polyair Charts'!$J$41</c:f>
              <c:strCache>
                <c:ptCount val="1"/>
                <c:pt idx="0">
                  <c:v>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'Polyair Charts'!$A$42:$A$62</c:f>
              <c:numCache/>
            </c:numRef>
          </c:cat>
          <c:val>
            <c:numRef>
              <c:f>'Polyair Charts'!$J$43:$J$61</c:f>
              <c:numCache/>
            </c:numRef>
          </c:val>
          <c:smooth val="0"/>
        </c:ser>
        <c:ser>
          <c:idx val="6"/>
          <c:order val="6"/>
          <c:tx>
            <c:strRef>
              <c:f>'Polyair Charts'!$K$41</c:f>
              <c:strCache>
                <c:ptCount val="1"/>
                <c:pt idx="0">
                  <c:v>35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'Polyair Charts'!$A$42:$A$62</c:f>
              <c:numCache/>
            </c:numRef>
          </c:cat>
          <c:val>
            <c:numRef>
              <c:f>'Polyair Charts'!$K$43:$K$61</c:f>
              <c:numCache/>
            </c:numRef>
          </c:val>
          <c:smooth val="0"/>
        </c:ser>
        <c:ser>
          <c:idx val="7"/>
          <c:order val="7"/>
          <c:tx>
            <c:strRef>
              <c:f>'Polyair Charts'!$L$41</c:f>
              <c:strCache>
                <c:ptCount val="1"/>
                <c:pt idx="0">
                  <c:v>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'Polyair Charts'!$A$42:$A$62</c:f>
              <c:numCache/>
            </c:numRef>
          </c:cat>
          <c:val>
            <c:numRef>
              <c:f>'Polyair Charts'!$L$43:$L$61</c:f>
              <c:numCache/>
            </c:numRef>
          </c:val>
          <c:smooth val="0"/>
        </c:ser>
        <c:ser>
          <c:idx val="8"/>
          <c:order val="8"/>
          <c:tx>
            <c:strRef>
              <c:f>'Polyair Charts'!$M$41</c:f>
              <c:strCache>
                <c:ptCount val="1"/>
                <c:pt idx="0">
                  <c:v>240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7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'Polyair Charts'!$A$42:$A$62</c:f>
              <c:numCache/>
            </c:numRef>
          </c:cat>
          <c:val>
            <c:numRef>
              <c:f>'Polyair Charts'!$M$43:$M$61</c:f>
              <c:numCache/>
            </c:numRef>
          </c:val>
          <c:smooth val="0"/>
        </c:ser>
        <c:marker val="1"/>
        <c:axId val="39000051"/>
        <c:axId val="15456140"/>
      </c:lineChart>
      <c:catAx>
        <c:axId val="39000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% Compression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456140"/>
        <c:crosses val="autoZero"/>
        <c:auto val="1"/>
        <c:lblOffset val="100"/>
        <c:noMultiLvlLbl val="0"/>
      </c:catAx>
      <c:valAx>
        <c:axId val="154561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KG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0000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257175</xdr:colOff>
      <xdr:row>4</xdr:row>
      <xdr:rowOff>19050</xdr:rowOff>
    </xdr:from>
    <xdr:to>
      <xdr:col>20</xdr:col>
      <xdr:colOff>9525</xdr:colOff>
      <xdr:row>26</xdr:row>
      <xdr:rowOff>9525</xdr:rowOff>
    </xdr:to>
    <xdr:graphicFrame>
      <xdr:nvGraphicFramePr>
        <xdr:cNvPr id="1" name="Chart 2"/>
        <xdr:cNvGraphicFramePr/>
      </xdr:nvGraphicFramePr>
      <xdr:xfrm>
        <a:off x="5743575" y="714375"/>
        <a:ext cx="645795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64</xdr:row>
      <xdr:rowOff>9525</xdr:rowOff>
    </xdr:from>
    <xdr:to>
      <xdr:col>12</xdr:col>
      <xdr:colOff>0</xdr:colOff>
      <xdr:row>96</xdr:row>
      <xdr:rowOff>28575</xdr:rowOff>
    </xdr:to>
    <xdr:graphicFrame>
      <xdr:nvGraphicFramePr>
        <xdr:cNvPr id="1" name="Chart 1"/>
        <xdr:cNvGraphicFramePr/>
      </xdr:nvGraphicFramePr>
      <xdr:xfrm>
        <a:off x="619125" y="10877550"/>
        <a:ext cx="665797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7"/>
  <sheetViews>
    <sheetView tabSelected="1" workbookViewId="0" topLeftCell="A1">
      <selection activeCell="A1" sqref="A1"/>
    </sheetView>
  </sheetViews>
  <sheetFormatPr defaultColWidth="9.140625" defaultRowHeight="12.75"/>
  <cols>
    <col min="2" max="2" width="26.57421875" style="0" customWidth="1"/>
    <col min="3" max="3" width="12.421875" style="0" bestFit="1" customWidth="1"/>
    <col min="5" max="5" width="15.7109375" style="0" customWidth="1"/>
    <col min="13" max="13" width="10.140625" style="0" customWidth="1"/>
  </cols>
  <sheetData>
    <row r="2" ht="18">
      <c r="B2" s="51" t="s">
        <v>57</v>
      </c>
    </row>
    <row r="4" ht="13.5" thickBot="1"/>
    <row r="5" spans="2:3" ht="18" customHeight="1">
      <c r="B5" s="48" t="s">
        <v>33</v>
      </c>
      <c r="C5" s="42"/>
    </row>
    <row r="6" spans="2:3" ht="18" customHeight="1">
      <c r="B6" s="49" t="s">
        <v>51</v>
      </c>
      <c r="C6" s="46"/>
    </row>
    <row r="7" spans="2:3" ht="18" customHeight="1" thickBot="1">
      <c r="B7" s="50" t="s">
        <v>34</v>
      </c>
      <c r="C7" s="47"/>
    </row>
    <row r="9" ht="13.5" thickBot="1"/>
    <row r="10" spans="2:6" ht="18" customHeight="1">
      <c r="B10" s="37" t="s">
        <v>26</v>
      </c>
      <c r="C10" s="40">
        <v>640</v>
      </c>
      <c r="D10" s="19" t="s">
        <v>1</v>
      </c>
      <c r="F10" t="s">
        <v>59</v>
      </c>
    </row>
    <row r="11" spans="2:6" ht="18" customHeight="1">
      <c r="B11" s="38" t="s">
        <v>62</v>
      </c>
      <c r="C11" s="41">
        <v>240</v>
      </c>
      <c r="D11" s="21" t="s">
        <v>1</v>
      </c>
      <c r="F11" t="s">
        <v>60</v>
      </c>
    </row>
    <row r="12" spans="2:6" ht="18" customHeight="1">
      <c r="B12" s="38" t="s">
        <v>27</v>
      </c>
      <c r="C12" s="41">
        <v>10</v>
      </c>
      <c r="D12" s="21" t="s">
        <v>1</v>
      </c>
      <c r="E12" t="s">
        <v>31</v>
      </c>
      <c r="F12" s="105"/>
    </row>
    <row r="13" spans="2:5" ht="18" customHeight="1">
      <c r="B13" s="38" t="s">
        <v>28</v>
      </c>
      <c r="C13" s="41">
        <v>20</v>
      </c>
      <c r="D13" s="21" t="s">
        <v>1</v>
      </c>
      <c r="E13" t="s">
        <v>31</v>
      </c>
    </row>
    <row r="14" spans="2:5" ht="18" customHeight="1">
      <c r="B14" s="38" t="s">
        <v>29</v>
      </c>
      <c r="C14" s="41">
        <v>50</v>
      </c>
      <c r="D14" s="21" t="s">
        <v>1</v>
      </c>
      <c r="E14" t="s">
        <v>32</v>
      </c>
    </row>
    <row r="15" spans="2:6" ht="18" customHeight="1">
      <c r="B15" s="38" t="s">
        <v>30</v>
      </c>
      <c r="C15" s="41">
        <v>0</v>
      </c>
      <c r="D15" s="21" t="s">
        <v>1</v>
      </c>
      <c r="E15" t="s">
        <v>31</v>
      </c>
      <c r="F15" t="s">
        <v>65</v>
      </c>
    </row>
    <row r="16" spans="2:4" ht="18" customHeight="1">
      <c r="B16" s="38" t="s">
        <v>35</v>
      </c>
      <c r="C16" s="41">
        <v>160</v>
      </c>
      <c r="D16" s="21" t="s">
        <v>1</v>
      </c>
    </row>
    <row r="17" spans="2:5" ht="18" customHeight="1">
      <c r="B17" s="38" t="s">
        <v>36</v>
      </c>
      <c r="C17" s="41">
        <v>240</v>
      </c>
      <c r="D17" s="21" t="s">
        <v>22</v>
      </c>
      <c r="E17" t="s">
        <v>58</v>
      </c>
    </row>
    <row r="18" spans="2:4" ht="18" customHeight="1">
      <c r="B18" s="38" t="s">
        <v>37</v>
      </c>
      <c r="C18" s="41">
        <v>500</v>
      </c>
      <c r="D18" s="21" t="s">
        <v>38</v>
      </c>
    </row>
    <row r="19" spans="2:4" ht="18" customHeight="1" thickBot="1">
      <c r="B19" s="39" t="s">
        <v>52</v>
      </c>
      <c r="C19" s="24">
        <v>35</v>
      </c>
      <c r="D19" s="23" t="s">
        <v>53</v>
      </c>
    </row>
    <row r="23" ht="13.5" thickBot="1"/>
    <row r="24" spans="2:4" ht="18" customHeight="1">
      <c r="B24" s="18" t="s">
        <v>39</v>
      </c>
      <c r="C24" s="43">
        <f>C11</f>
        <v>240</v>
      </c>
      <c r="D24" s="19" t="s">
        <v>1</v>
      </c>
    </row>
    <row r="25" spans="2:4" ht="18" customHeight="1">
      <c r="B25" s="20" t="s">
        <v>40</v>
      </c>
      <c r="C25" s="44">
        <f>C24*C19%</f>
        <v>84</v>
      </c>
      <c r="D25" s="21" t="s">
        <v>1</v>
      </c>
    </row>
    <row r="26" spans="2:4" ht="18" customHeight="1">
      <c r="B26" s="20" t="s">
        <v>54</v>
      </c>
      <c r="C26" s="34">
        <f>(C25/24*C17*2)/2.2</f>
        <v>763.6363636363636</v>
      </c>
      <c r="D26" s="21" t="s">
        <v>55</v>
      </c>
    </row>
    <row r="27" spans="2:4" ht="18" customHeight="1" thickBot="1">
      <c r="B27" s="22" t="s">
        <v>41</v>
      </c>
      <c r="C27" s="45">
        <f>(((C18*2.2)/2)/'Polyair Charts'!E8)</f>
        <v>15.764331210191084</v>
      </c>
      <c r="D27" s="23" t="s">
        <v>56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I30" sqref="I30"/>
    </sheetView>
  </sheetViews>
  <sheetFormatPr defaultColWidth="9.140625" defaultRowHeight="12.75"/>
  <sheetData>
    <row r="1" ht="15.75">
      <c r="A1" s="100" t="s">
        <v>72</v>
      </c>
    </row>
    <row r="4" ht="13.5" thickBot="1">
      <c r="B4" s="1"/>
    </row>
    <row r="5" spans="1:9" ht="16.5" customHeight="1">
      <c r="A5" s="7"/>
      <c r="B5" s="68" t="s">
        <v>50</v>
      </c>
      <c r="C5" s="69"/>
      <c r="D5" s="69"/>
      <c r="E5" s="69"/>
      <c r="F5" s="69"/>
      <c r="G5" s="69"/>
      <c r="H5" s="69"/>
      <c r="I5" s="70"/>
    </row>
    <row r="6" spans="1:9" ht="16.5" customHeight="1" thickBot="1">
      <c r="A6" s="8" t="s">
        <v>42</v>
      </c>
      <c r="B6" s="13">
        <v>5</v>
      </c>
      <c r="C6" s="14">
        <v>10</v>
      </c>
      <c r="D6" s="14">
        <v>15</v>
      </c>
      <c r="E6" s="15">
        <v>20</v>
      </c>
      <c r="F6" s="14">
        <v>25</v>
      </c>
      <c r="G6" s="14">
        <v>30</v>
      </c>
      <c r="H6" s="15">
        <v>35</v>
      </c>
      <c r="I6" s="16">
        <v>40</v>
      </c>
    </row>
    <row r="7" spans="1:9" ht="16.5" customHeight="1">
      <c r="A7" s="9"/>
      <c r="B7" s="65" t="s">
        <v>61</v>
      </c>
      <c r="C7" s="66"/>
      <c r="D7" s="66"/>
      <c r="E7" s="66"/>
      <c r="F7" s="66"/>
      <c r="G7" s="66"/>
      <c r="H7" s="66"/>
      <c r="I7" s="67"/>
    </row>
    <row r="8" spans="1:9" ht="16.5" customHeight="1">
      <c r="A8" s="10" t="s">
        <v>4</v>
      </c>
      <c r="B8" s="52">
        <f>('Polyair Charts'!E43+'Polyair Charts'!$M43)-Details!$C$26</f>
        <v>-492.48691292486916</v>
      </c>
      <c r="C8" s="52">
        <f>('Polyair Charts'!F43+'Polyair Charts'!$M43)-Details!$C$26</f>
        <v>-330.42837130428376</v>
      </c>
      <c r="D8" s="52">
        <f>('Polyair Charts'!G43+'Polyair Charts'!$M43)-Details!$C$26</f>
        <v>-168.3698296836983</v>
      </c>
      <c r="E8" s="52">
        <f>('Polyair Charts'!H43+'Polyair Charts'!$M43)-Details!$C$26</f>
        <v>-6.311288063112897</v>
      </c>
      <c r="F8" s="52">
        <f>('Polyair Charts'!I43+'Polyair Charts'!$M43)-Details!$C$26</f>
        <v>155.7472535574724</v>
      </c>
      <c r="G8" s="52">
        <f>('Polyair Charts'!J43+'Polyair Charts'!$M43)-Details!$C$26</f>
        <v>317.8057951780578</v>
      </c>
      <c r="H8" s="52">
        <f>('Polyair Charts'!K43+'Polyair Charts'!$M43)-Details!$C$26</f>
        <v>479.8643367986432</v>
      </c>
      <c r="I8" s="52">
        <f>('Polyair Charts'!L43+'Polyair Charts'!$M43)-Details!$C$26</f>
        <v>641.9228784192286</v>
      </c>
    </row>
    <row r="9" spans="1:9" ht="16.5" customHeight="1">
      <c r="A9" s="10" t="s">
        <v>5</v>
      </c>
      <c r="B9" s="52">
        <f>('Polyair Charts'!E44+'Polyair Charts'!$M44)-Details!$C$26</f>
        <v>-379.7678275290216</v>
      </c>
      <c r="C9" s="52">
        <f>('Polyair Charts'!F44+'Polyair Charts'!$M44)-Details!$C$26</f>
        <v>-214.0811096034978</v>
      </c>
      <c r="D9" s="52">
        <f>('Polyair Charts'!G44+'Polyair Charts'!$M44)-Details!$C$26</f>
        <v>-48.394391677974</v>
      </c>
      <c r="E9" s="52">
        <f>('Polyair Charts'!H44+'Polyair Charts'!$M44)-Details!$C$26</f>
        <v>117.29232624754991</v>
      </c>
      <c r="F9" s="52">
        <f>('Polyair Charts'!I44+'Polyair Charts'!$M44)-Details!$C$26</f>
        <v>282.97904417307393</v>
      </c>
      <c r="G9" s="52">
        <f>('Polyair Charts'!J44+'Polyair Charts'!$M44)-Details!$C$26</f>
        <v>448.6657620985976</v>
      </c>
      <c r="H9" s="52">
        <f>('Polyair Charts'!K44+'Polyair Charts'!$M44)-Details!$C$26</f>
        <v>614.3524800241217</v>
      </c>
      <c r="I9" s="52">
        <f>('Polyair Charts'!L44+'Polyair Charts'!$M44)-Details!$C$26</f>
        <v>780.0391979496454</v>
      </c>
    </row>
    <row r="10" spans="1:9" ht="16.5" customHeight="1">
      <c r="A10" s="10" t="s">
        <v>6</v>
      </c>
      <c r="B10" s="52">
        <f>('Polyair Charts'!E45+'Polyair Charts'!$M45)-Details!$C$26</f>
        <v>-266.88256611920735</v>
      </c>
      <c r="C10" s="52">
        <f>('Polyair Charts'!F45+'Polyair Charts'!$M45)-Details!$C$26</f>
        <v>-97.40149587477833</v>
      </c>
      <c r="D10" s="52">
        <f>('Polyair Charts'!G45+'Polyair Charts'!$M45)-Details!$C$26</f>
        <v>72.07957436965069</v>
      </c>
      <c r="E10" s="52">
        <f>('Polyair Charts'!H45+'Polyair Charts'!$M45)-Details!$C$26</f>
        <v>241.5606446140796</v>
      </c>
      <c r="F10" s="52">
        <f>('Polyair Charts'!I45+'Polyair Charts'!$M45)-Details!$C$26</f>
        <v>411.0417148585085</v>
      </c>
      <c r="G10" s="52">
        <f>('Polyair Charts'!J45+'Polyair Charts'!$M45)-Details!$C$26</f>
        <v>580.5227851029377</v>
      </c>
      <c r="H10" s="52">
        <f>('Polyair Charts'!K45+'Polyair Charts'!$M45)-Details!$C$26</f>
        <v>750.0038553473665</v>
      </c>
      <c r="I10" s="52">
        <f>('Polyair Charts'!L45+'Polyair Charts'!$M45)-Details!$C$26</f>
        <v>919.4849255917956</v>
      </c>
    </row>
    <row r="11" spans="1:9" ht="16.5" customHeight="1">
      <c r="A11" s="10" t="s">
        <v>7</v>
      </c>
      <c r="B11" s="52">
        <f>('Polyair Charts'!E46+'Polyair Charts'!$M46)-Details!$C$26</f>
        <v>-153.81944444444446</v>
      </c>
      <c r="C11" s="52">
        <f>('Polyair Charts'!F46+'Polyair Charts'!$M46)-Details!$C$26</f>
        <v>19.633838383838224</v>
      </c>
      <c r="D11" s="52">
        <f>('Polyair Charts'!G46+'Polyair Charts'!$M46)-Details!$C$26</f>
        <v>193.08712121212113</v>
      </c>
      <c r="E11" s="52">
        <f>('Polyair Charts'!H46+'Polyair Charts'!$M46)-Details!$C$26</f>
        <v>366.5404040404038</v>
      </c>
      <c r="F11" s="52">
        <f>('Polyair Charts'!I46+'Polyair Charts'!$M46)-Details!$C$26</f>
        <v>539.9936868686867</v>
      </c>
      <c r="G11" s="52">
        <f>('Polyair Charts'!J46+'Polyair Charts'!$M46)-Details!$C$26</f>
        <v>713.4469696969694</v>
      </c>
      <c r="H11" s="52">
        <f>('Polyair Charts'!K46+'Polyair Charts'!$M46)-Details!$C$26</f>
        <v>886.9002525252521</v>
      </c>
      <c r="I11" s="52">
        <f>('Polyair Charts'!L46+'Polyair Charts'!$M46)-Details!$C$26</f>
        <v>1060.3535353535349</v>
      </c>
    </row>
    <row r="12" spans="1:9" ht="16.5" customHeight="1">
      <c r="A12" s="10" t="s">
        <v>8</v>
      </c>
      <c r="B12" s="52">
        <f>('Polyair Charts'!E47+'Polyair Charts'!$M47)-Details!$C$26</f>
        <v>-40.565656565656695</v>
      </c>
      <c r="C12" s="52">
        <f>('Polyair Charts'!F47+'Polyair Charts'!$M47)-Details!$C$26</f>
        <v>137.05050505050497</v>
      </c>
      <c r="D12" s="52">
        <f>('Polyair Charts'!G47+'Polyair Charts'!$M47)-Details!$C$26</f>
        <v>314.6666666666664</v>
      </c>
      <c r="E12" s="52">
        <f>('Polyair Charts'!H47+'Polyair Charts'!$M47)-Details!$C$26</f>
        <v>492.28282828282806</v>
      </c>
      <c r="F12" s="52">
        <f>('Polyair Charts'!I47+'Polyair Charts'!$M47)-Details!$C$26</f>
        <v>669.8989898989897</v>
      </c>
      <c r="G12" s="52">
        <f>('Polyair Charts'!J47+'Polyair Charts'!$M47)-Details!$C$26</f>
        <v>847.5151515151514</v>
      </c>
      <c r="H12" s="52">
        <f>('Polyair Charts'!K47+'Polyair Charts'!$M47)-Details!$C$26</f>
        <v>1025.1313131313132</v>
      </c>
      <c r="I12" s="52">
        <f>('Polyair Charts'!L47+'Polyair Charts'!$M47)-Details!$C$26</f>
        <v>1202.7474747474744</v>
      </c>
    </row>
    <row r="13" spans="1:9" s="4" customFormat="1" ht="16.5" customHeight="1">
      <c r="A13" s="11" t="s">
        <v>9</v>
      </c>
      <c r="B13" s="52">
        <f>('Polyair Charts'!E48+'Polyair Charts'!$M48)-Details!$C$26</f>
        <v>72.89286305679741</v>
      </c>
      <c r="C13" s="52">
        <f>('Polyair Charts'!F48+'Polyair Charts'!$M48)-Details!$C$26</f>
        <v>254.87663520450394</v>
      </c>
      <c r="D13" s="52">
        <f>('Polyair Charts'!G48+'Polyair Charts'!$M48)-Details!$C$26</f>
        <v>436.8604073522105</v>
      </c>
      <c r="E13" s="52">
        <f>('Polyair Charts'!H48+'Polyair Charts'!$M48)-Details!$C$26</f>
        <v>618.844179499917</v>
      </c>
      <c r="F13" s="52">
        <f>('Polyair Charts'!I48+'Polyair Charts'!$M48)-Details!$C$26</f>
        <v>800.8279516476235</v>
      </c>
      <c r="G13" s="52">
        <f>('Polyair Charts'!J48+'Polyair Charts'!$M48)-Details!$C$26</f>
        <v>982.8117237953301</v>
      </c>
      <c r="H13" s="52">
        <f>('Polyair Charts'!K48+'Polyair Charts'!$M48)-Details!$C$26</f>
        <v>1164.7954959430363</v>
      </c>
      <c r="I13" s="52">
        <f>('Polyair Charts'!L48+'Polyair Charts'!$M48)-Details!$C$26</f>
        <v>1346.7792680907432</v>
      </c>
    </row>
    <row r="14" spans="1:9" ht="16.5" customHeight="1">
      <c r="A14" s="10" t="s">
        <v>10</v>
      </c>
      <c r="B14" s="52">
        <f>('Polyair Charts'!E49+'Polyair Charts'!$M49)-Details!$C$26</f>
        <v>186.5715983363042</v>
      </c>
      <c r="C14" s="52">
        <f>('Polyair Charts'!F49+'Polyair Charts'!$M49)-Details!$C$26</f>
        <v>373.1431966726085</v>
      </c>
      <c r="D14" s="52">
        <f>('Polyair Charts'!G49+'Polyair Charts'!$M49)-Details!$C$26</f>
        <v>559.7147950089126</v>
      </c>
      <c r="E14" s="52">
        <f>('Polyair Charts'!H49+'Polyair Charts'!$M49)-Details!$C$26</f>
        <v>746.2863933452169</v>
      </c>
      <c r="F14" s="52">
        <f>('Polyair Charts'!I49+'Polyair Charts'!$M49)-Details!$C$26</f>
        <v>932.857991681521</v>
      </c>
      <c r="G14" s="52">
        <f>('Polyair Charts'!J49+'Polyair Charts'!$M49)-Details!$C$26</f>
        <v>1119.4295900178254</v>
      </c>
      <c r="H14" s="52">
        <f>('Polyair Charts'!K49+'Polyair Charts'!$M49)-Details!$C$26</f>
        <v>1306.0011883541297</v>
      </c>
      <c r="I14" s="52">
        <f>('Polyair Charts'!L49+'Polyair Charts'!$M49)-Details!$C$26</f>
        <v>1492.572786690434</v>
      </c>
    </row>
    <row r="15" spans="1:9" ht="16.5" customHeight="1">
      <c r="A15" s="12" t="s">
        <v>11</v>
      </c>
      <c r="B15" s="52">
        <f>('Polyair Charts'!E50+'Polyair Charts'!$M50)-Details!$C$26</f>
        <v>300.4876349703935</v>
      </c>
      <c r="C15" s="52">
        <f>('Polyair Charts'!F50+'Polyair Charts'!$M50)-Details!$C$26</f>
        <v>491.8843608498779</v>
      </c>
      <c r="D15" s="52">
        <f>('Polyair Charts'!G50+'Polyair Charts'!$M50)-Details!$C$26</f>
        <v>683.2810867293623</v>
      </c>
      <c r="E15" s="52">
        <f>('Polyair Charts'!H50+'Polyair Charts'!$M50)-Details!$C$26</f>
        <v>874.6778126088469</v>
      </c>
      <c r="F15" s="52">
        <f>('Polyair Charts'!I50+'Polyair Charts'!$M50)-Details!$C$26</f>
        <v>1066.0745384883317</v>
      </c>
      <c r="G15" s="52">
        <f>('Polyair Charts'!J50+'Polyair Charts'!$M50)-Details!$C$26</f>
        <v>1257.4712643678158</v>
      </c>
      <c r="H15" s="52">
        <f>('Polyair Charts'!K50+'Polyair Charts'!$M50)-Details!$C$26</f>
        <v>1448.8679902473004</v>
      </c>
      <c r="I15" s="52">
        <f>('Polyair Charts'!L50+'Polyair Charts'!$M50)-Details!$C$26</f>
        <v>1640.2647161267846</v>
      </c>
    </row>
    <row r="16" spans="1:9" ht="16.5" customHeight="1">
      <c r="A16" s="10" t="s">
        <v>12</v>
      </c>
      <c r="B16" s="52">
        <f>('Polyair Charts'!E51+'Polyair Charts'!$M51)-Details!$C$26</f>
        <v>414.6598730669526</v>
      </c>
      <c r="C16" s="52">
        <f>('Polyair Charts'!F51+'Polyair Charts'!$M51)-Details!$C$26</f>
        <v>611.1379279520871</v>
      </c>
      <c r="D16" s="52">
        <f>('Polyair Charts'!G51+'Polyair Charts'!$M51)-Details!$C$26</f>
        <v>807.6159828372214</v>
      </c>
      <c r="E16" s="52">
        <f>('Polyair Charts'!H51+'Polyair Charts'!$M51)-Details!$C$26</f>
        <v>1004.0940377223561</v>
      </c>
      <c r="F16" s="52">
        <f>('Polyair Charts'!I51+'Polyair Charts'!$M51)-Details!$C$26</f>
        <v>1200.5720926074905</v>
      </c>
      <c r="G16" s="52">
        <f>('Polyair Charts'!J51+'Polyair Charts'!$M51)-Details!$C$26</f>
        <v>1397.050147492625</v>
      </c>
      <c r="H16" s="52">
        <f>('Polyair Charts'!K51+'Polyair Charts'!$M51)-Details!$C$26</f>
        <v>1593.5282023777595</v>
      </c>
      <c r="I16" s="52">
        <f>('Polyair Charts'!L51+'Polyair Charts'!$M51)-Details!$C$26</f>
        <v>1790.0062572628945</v>
      </c>
    </row>
    <row r="17" spans="1:9" ht="16.5" customHeight="1">
      <c r="A17" s="10" t="s">
        <v>13</v>
      </c>
      <c r="B17" s="52">
        <f>('Polyair Charts'!E52+'Polyair Charts'!$M52)-Details!$C$26</f>
        <v>529.1092745638199</v>
      </c>
      <c r="C17" s="52">
        <f>('Polyair Charts'!F52+'Polyair Charts'!$M52)-Details!$C$26</f>
        <v>730.9458218549124</v>
      </c>
      <c r="D17" s="52">
        <f>('Polyair Charts'!G52+'Polyair Charts'!$M52)-Details!$C$26</f>
        <v>932.7823691460052</v>
      </c>
      <c r="E17" s="52">
        <f>('Polyair Charts'!H52+'Polyair Charts'!$M52)-Details!$C$26</f>
        <v>1134.618916437098</v>
      </c>
      <c r="F17" s="52">
        <f>('Polyair Charts'!I52+'Polyair Charts'!$M52)-Details!$C$26</f>
        <v>1336.4554637281908</v>
      </c>
      <c r="G17" s="52">
        <f>('Polyair Charts'!J52+'Polyair Charts'!$M52)-Details!$C$26</f>
        <v>1538.2920110192836</v>
      </c>
      <c r="H17" s="52">
        <f>('Polyair Charts'!K52+'Polyair Charts'!$M52)-Details!$C$26</f>
        <v>1740.1285583103763</v>
      </c>
      <c r="I17" s="52">
        <f>('Polyair Charts'!L52+'Polyair Charts'!$M52)-Details!$C$26</f>
        <v>1941.9651056014686</v>
      </c>
    </row>
    <row r="18" spans="1:9" ht="16.5" customHeight="1">
      <c r="A18" s="10" t="s">
        <v>14</v>
      </c>
      <c r="B18" s="52">
        <f>('Polyair Charts'!E53+'Polyair Charts'!$M53)-Details!$C$26</f>
        <v>643.8591522703672</v>
      </c>
      <c r="C18" s="52">
        <f>('Polyair Charts'!F53+'Polyair Charts'!$M53)-Details!$C$26</f>
        <v>851.354668177098</v>
      </c>
      <c r="D18" s="52">
        <f>('Polyair Charts'!G53+'Polyair Charts'!$M53)-Details!$C$26</f>
        <v>1058.850184083829</v>
      </c>
      <c r="E18" s="52">
        <f>('Polyair Charts'!H53+'Polyair Charts'!$M53)-Details!$C$26</f>
        <v>1266.3456999905598</v>
      </c>
      <c r="F18" s="52">
        <f>('Polyair Charts'!I53+'Polyair Charts'!$M53)-Details!$C$26</f>
        <v>1473.8412158972906</v>
      </c>
      <c r="G18" s="52">
        <f>('Polyair Charts'!J53+'Polyair Charts'!$M53)-Details!$C$26</f>
        <v>1681.3367318040214</v>
      </c>
      <c r="H18" s="52">
        <f>('Polyair Charts'!K53+'Polyair Charts'!$M53)-Details!$C$26</f>
        <v>1888.8322477107522</v>
      </c>
      <c r="I18" s="52">
        <f>('Polyair Charts'!L53+'Polyair Charts'!$M53)-Details!$C$26</f>
        <v>2096.327763617483</v>
      </c>
    </row>
    <row r="19" spans="1:9" ht="16.5" customHeight="1">
      <c r="A19" s="10" t="s">
        <v>15</v>
      </c>
      <c r="B19" s="52">
        <f>('Polyair Charts'!E54+'Polyair Charts'!$M54)-Details!$C$26</f>
        <v>758.9355089355089</v>
      </c>
      <c r="C19" s="52">
        <f>('Polyair Charts'!F54+'Polyair Charts'!$M54)-Details!$C$26</f>
        <v>972.4164724164724</v>
      </c>
      <c r="D19" s="52">
        <f>('Polyair Charts'!G54+'Polyair Charts'!$M54)-Details!$C$26</f>
        <v>1185.8974358974356</v>
      </c>
      <c r="E19" s="52">
        <f>('Polyair Charts'!H54+'Polyair Charts'!$M54)-Details!$C$26</f>
        <v>1399.3783993783995</v>
      </c>
      <c r="F19" s="52">
        <f>('Polyair Charts'!I54+'Polyair Charts'!$M54)-Details!$C$26</f>
        <v>1612.859362859363</v>
      </c>
      <c r="G19" s="52">
        <f>('Polyair Charts'!J54+'Polyair Charts'!$M54)-Details!$C$26</f>
        <v>1826.340326340326</v>
      </c>
      <c r="H19" s="52">
        <f>('Polyair Charts'!K54+'Polyair Charts'!$M54)-Details!$C$26</f>
        <v>2039.82128982129</v>
      </c>
      <c r="I19" s="52">
        <f>('Polyair Charts'!L54+'Polyair Charts'!$M54)-Details!$C$26</f>
        <v>2253.3022533022536</v>
      </c>
    </row>
    <row r="20" spans="1:9" ht="16.5" customHeight="1">
      <c r="A20" s="10" t="s">
        <v>16</v>
      </c>
      <c r="B20" s="52">
        <f>('Polyair Charts'!E55+'Polyair Charts'!$M55)-Details!$C$26</f>
        <v>874.3674367436741</v>
      </c>
      <c r="C20" s="52">
        <f>('Polyair Charts'!F55+'Polyair Charts'!$M55)-Details!$C$26</f>
        <v>1094.189418941894</v>
      </c>
      <c r="D20" s="52">
        <f>('Polyair Charts'!G55+'Polyair Charts'!$M55)-Details!$C$26</f>
        <v>1314.0114011401138</v>
      </c>
      <c r="E20" s="52">
        <f>('Polyair Charts'!H55+'Polyair Charts'!$M55)-Details!$C$26</f>
        <v>1533.8333833383335</v>
      </c>
      <c r="F20" s="52">
        <f>('Polyair Charts'!I55+'Polyair Charts'!$M55)-Details!$C$26</f>
        <v>1753.6553655365537</v>
      </c>
      <c r="G20" s="52">
        <f>('Polyair Charts'!J55+'Polyair Charts'!$M55)-Details!$C$26</f>
        <v>1973.477347734773</v>
      </c>
      <c r="H20" s="52">
        <f>('Polyair Charts'!K55+'Polyair Charts'!$M55)-Details!$C$26</f>
        <v>2193.299329932993</v>
      </c>
      <c r="I20" s="52">
        <f>('Polyair Charts'!L55+'Polyair Charts'!$M55)-Details!$C$26</f>
        <v>2413.1213121312126</v>
      </c>
    </row>
    <row r="21" spans="1:9" ht="16.5" customHeight="1">
      <c r="A21" s="10" t="s">
        <v>17</v>
      </c>
      <c r="B21" s="52">
        <f>('Polyair Charts'!E56+'Polyair Charts'!$M56)-Details!$C$26</f>
        <v>990.1875901875902</v>
      </c>
      <c r="C21" s="52">
        <f>('Polyair Charts'!F56+'Polyair Charts'!$M56)-Details!$C$26</f>
        <v>1216.7388167388167</v>
      </c>
      <c r="D21" s="52">
        <f>('Polyair Charts'!G56+'Polyair Charts'!$M56)-Details!$C$26</f>
        <v>1443.2900432900433</v>
      </c>
      <c r="E21" s="52">
        <f>('Polyair Charts'!H56+'Polyair Charts'!$M56)-Details!$C$26</f>
        <v>1669.8412698412699</v>
      </c>
      <c r="F21" s="52">
        <f>('Polyair Charts'!I56+'Polyair Charts'!$M56)-Details!$C$26</f>
        <v>1896.3924963924965</v>
      </c>
      <c r="G21" s="52">
        <f>('Polyair Charts'!J56+'Polyair Charts'!$M56)-Details!$C$26</f>
        <v>2122.943722943723</v>
      </c>
      <c r="H21" s="52">
        <f>('Polyair Charts'!K56+'Polyair Charts'!$M56)-Details!$C$26</f>
        <v>2349.494949494949</v>
      </c>
      <c r="I21" s="52">
        <f>('Polyair Charts'!L56+'Polyair Charts'!$M56)-Details!$C$26</f>
        <v>2576.046176046176</v>
      </c>
    </row>
    <row r="22" spans="1:9" ht="16.5" customHeight="1">
      <c r="A22" s="10" t="s">
        <v>18</v>
      </c>
      <c r="B22" s="52">
        <f>('Polyair Charts'!E57+'Polyair Charts'!$M57)-Details!$C$26</f>
        <v>1106.4327485380118</v>
      </c>
      <c r="C22" s="52">
        <f>('Polyair Charts'!F57+'Polyair Charts'!$M57)-Details!$C$26</f>
        <v>1340.1382243487506</v>
      </c>
      <c r="D22" s="52">
        <f>('Polyair Charts'!G57+'Polyair Charts'!$M57)-Details!$C$26</f>
        <v>1573.8437001594893</v>
      </c>
      <c r="E22" s="52">
        <f>('Polyair Charts'!H57+'Polyair Charts'!$M57)-Details!$C$26</f>
        <v>1807.5491759702286</v>
      </c>
      <c r="F22" s="52">
        <f>('Polyair Charts'!I57+'Polyair Charts'!$M57)-Details!$C$26</f>
        <v>2041.2546517809674</v>
      </c>
      <c r="G22" s="52">
        <f>('Polyair Charts'!J57+'Polyair Charts'!$M57)-Details!$C$26</f>
        <v>2274.960127591706</v>
      </c>
      <c r="H22" s="52">
        <f>('Polyair Charts'!K57+'Polyair Charts'!$M57)-Details!$C$26</f>
        <v>2508.665603402445</v>
      </c>
      <c r="I22" s="52">
        <f>('Polyair Charts'!L57+'Polyair Charts'!$M57)-Details!$C$26</f>
        <v>2742.371079213184</v>
      </c>
    </row>
    <row r="23" spans="1:9" ht="16.5" customHeight="1">
      <c r="A23" s="10" t="s">
        <v>19</v>
      </c>
      <c r="B23" s="52">
        <f>('Polyair Charts'!E58+'Polyair Charts'!$M58)-Details!$C$26</f>
        <v>1223.1444883618797</v>
      </c>
      <c r="C23" s="52">
        <f>('Polyair Charts'!F58+'Polyair Charts'!$M58)-Details!$C$26</f>
        <v>1464.4707949055773</v>
      </c>
      <c r="D23" s="52">
        <f>('Polyair Charts'!G58+'Polyair Charts'!$M58)-Details!$C$26</f>
        <v>1705.7971014492755</v>
      </c>
      <c r="E23" s="52">
        <f>('Polyair Charts'!H58+'Polyair Charts'!$M58)-Details!$C$26</f>
        <v>1947.1234079929732</v>
      </c>
      <c r="F23" s="52">
        <f>('Polyair Charts'!I58+'Polyair Charts'!$M58)-Details!$C$26</f>
        <v>2188.449714536671</v>
      </c>
      <c r="G23" s="52">
        <f>('Polyair Charts'!J58+'Polyair Charts'!$M58)-Details!$C$26</f>
        <v>2429.7760210803685</v>
      </c>
      <c r="H23" s="52">
        <f>('Polyair Charts'!K58+'Polyair Charts'!$M58)-Details!$C$26</f>
        <v>2671.1023276240667</v>
      </c>
      <c r="I23" s="52">
        <f>('Polyair Charts'!L58+'Polyair Charts'!$M58)-Details!$C$26</f>
        <v>2912.4286341677644</v>
      </c>
    </row>
    <row r="24" spans="1:9" ht="16.5" customHeight="1">
      <c r="A24" s="10" t="s">
        <v>20</v>
      </c>
      <c r="B24" s="52">
        <f>('Polyair Charts'!E59+'Polyair Charts'!$M59)-Details!$C$26</f>
        <v>1340.3699920553854</v>
      </c>
      <c r="C24" s="52">
        <f>('Polyair Charts'!F59+'Polyair Charts'!$M59)-Details!$C$26</f>
        <v>1589.8308932016798</v>
      </c>
      <c r="D24" s="52">
        <f>('Polyair Charts'!G59+'Polyair Charts'!$M59)-Details!$C$26</f>
        <v>1839.2917943479738</v>
      </c>
      <c r="E24" s="52">
        <f>('Polyair Charts'!H59+'Polyair Charts'!$M59)-Details!$C$26</f>
        <v>2088.752695494268</v>
      </c>
      <c r="F24" s="52">
        <f>('Polyair Charts'!I59+'Polyair Charts'!$M59)-Details!$C$26</f>
        <v>2338.2135966405626</v>
      </c>
      <c r="G24" s="52">
        <f>('Polyair Charts'!J59+'Polyair Charts'!$M59)-Details!$C$26</f>
        <v>2587.674497786857</v>
      </c>
      <c r="H24" s="52">
        <f>('Polyair Charts'!K59+'Polyair Charts'!$M59)-Details!$C$26</f>
        <v>2837.1353989331515</v>
      </c>
      <c r="I24" s="52">
        <f>('Polyair Charts'!L59+'Polyair Charts'!$M59)-Details!$C$26</f>
        <v>3086.596300079446</v>
      </c>
    </row>
    <row r="25" spans="1:9" ht="16.5" customHeight="1">
      <c r="A25" s="10" t="s">
        <v>21</v>
      </c>
      <c r="B25" s="52">
        <f>('Polyair Charts'!E60+'Polyair Charts'!$M60)-Details!$C$26</f>
        <v>1458.1630256048861</v>
      </c>
      <c r="C25" s="52">
        <f>('Polyair Charts'!F60+'Polyair Charts'!$M60)-Details!$C$26</f>
        <v>1716.3260512097722</v>
      </c>
      <c r="D25" s="52">
        <f>('Polyair Charts'!G60+'Polyair Charts'!$M60)-Details!$C$26</f>
        <v>1974.489076814658</v>
      </c>
      <c r="E25" s="52">
        <f>('Polyair Charts'!H60+'Polyair Charts'!$M60)-Details!$C$26</f>
        <v>2232.652102419544</v>
      </c>
      <c r="F25" s="52">
        <f>('Polyair Charts'!I60+'Polyair Charts'!$M60)-Details!$C$26</f>
        <v>2490.81512802443</v>
      </c>
      <c r="G25" s="52">
        <f>('Polyair Charts'!J60+'Polyair Charts'!$M60)-Details!$C$26</f>
        <v>2748.9781536293162</v>
      </c>
      <c r="H25" s="52">
        <f>('Polyair Charts'!K60+'Polyair Charts'!$M60)-Details!$C$26</f>
        <v>3007.141179234202</v>
      </c>
      <c r="I25" s="52">
        <f>('Polyair Charts'!L60+'Polyair Charts'!$M60)-Details!$C$26</f>
        <v>3265.3042048390885</v>
      </c>
    </row>
    <row r="26" spans="1:9" ht="16.5" customHeight="1" thickBot="1">
      <c r="A26" s="8" t="s">
        <v>25</v>
      </c>
      <c r="B26" s="52">
        <f>('Polyair Charts'!E61+'Polyair Charts'!$M61)-Details!$C$26</f>
        <v>1576.585128392357</v>
      </c>
      <c r="C26" s="52">
        <f>('Polyair Charts'!F61+'Polyair Charts'!$M61)-Details!$C$26</f>
        <v>1844.0793476938056</v>
      </c>
      <c r="D26" s="52">
        <f>('Polyair Charts'!G61+'Polyair Charts'!$M61)-Details!$C$26</f>
        <v>2111.5735669952537</v>
      </c>
      <c r="E26" s="52">
        <f>('Polyair Charts'!H61+'Polyair Charts'!$M61)-Details!$C$26</f>
        <v>2379.067786296702</v>
      </c>
      <c r="F26" s="52">
        <f>('Polyair Charts'!I61+'Polyair Charts'!$M61)-Details!$C$26</f>
        <v>2646.5620055981503</v>
      </c>
      <c r="G26" s="52">
        <f>('Polyair Charts'!J61+'Polyair Charts'!$M61)-Details!$C$26</f>
        <v>2914.056224899598</v>
      </c>
      <c r="H26" s="52">
        <f>('Polyair Charts'!K61+'Polyair Charts'!$M61)-Details!$C$26</f>
        <v>3181.5504442010465</v>
      </c>
      <c r="I26" s="52">
        <f>('Polyair Charts'!L61+'Polyair Charts'!$M61)-Details!$C$26</f>
        <v>3449.044663502495</v>
      </c>
    </row>
  </sheetData>
  <mergeCells count="2">
    <mergeCell ref="B7:I7"/>
    <mergeCell ref="B5:I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1"/>
  <sheetViews>
    <sheetView workbookViewId="0" topLeftCell="A22">
      <selection activeCell="N2" sqref="N2"/>
    </sheetView>
  </sheetViews>
  <sheetFormatPr defaultColWidth="9.140625" defaultRowHeight="12.75"/>
  <cols>
    <col min="2" max="2" width="8.57421875" style="0" customWidth="1"/>
    <col min="13" max="13" width="9.8515625" style="0" customWidth="1"/>
  </cols>
  <sheetData>
    <row r="1" ht="15.75">
      <c r="A1" s="100" t="s">
        <v>73</v>
      </c>
    </row>
    <row r="4" ht="13.5" thickBot="1"/>
    <row r="5" spans="2:6" ht="12.75">
      <c r="B5" s="101" t="s">
        <v>63</v>
      </c>
      <c r="C5" s="85"/>
      <c r="D5" s="85"/>
      <c r="E5" s="85"/>
      <c r="F5" s="86"/>
    </row>
    <row r="6" spans="2:6" ht="12.75">
      <c r="B6" s="102" t="s">
        <v>74</v>
      </c>
      <c r="C6" s="103"/>
      <c r="D6" s="103"/>
      <c r="E6" s="103"/>
      <c r="F6" s="104"/>
    </row>
    <row r="7" spans="1:12" ht="12.75">
      <c r="A7" s="5"/>
      <c r="B7" s="27" t="s">
        <v>3</v>
      </c>
      <c r="C7" s="5"/>
      <c r="D7" s="5"/>
      <c r="E7" s="55">
        <f>Details!C16</f>
        <v>160</v>
      </c>
      <c r="F7" s="26" t="s">
        <v>1</v>
      </c>
      <c r="G7" s="5"/>
      <c r="H7" s="5"/>
      <c r="I7" s="5"/>
      <c r="J7" s="5"/>
      <c r="K7" s="5"/>
      <c r="L7" s="5"/>
    </row>
    <row r="8" spans="1:12" ht="12.75">
      <c r="A8" s="5"/>
      <c r="B8" s="27" t="s">
        <v>0</v>
      </c>
      <c r="C8" s="5"/>
      <c r="D8" s="5"/>
      <c r="E8" s="56">
        <f>3.14*(E7/2)*(E7/2)/(24*24)</f>
        <v>34.888888888888886</v>
      </c>
      <c r="F8" s="26" t="s">
        <v>2</v>
      </c>
      <c r="G8" s="5"/>
      <c r="H8" s="5"/>
      <c r="I8" s="5"/>
      <c r="J8" s="5"/>
      <c r="K8" s="5"/>
      <c r="L8" s="5"/>
    </row>
    <row r="9" spans="1:12" ht="12.75">
      <c r="A9" s="5"/>
      <c r="B9" s="27" t="s">
        <v>48</v>
      </c>
      <c r="C9" s="5"/>
      <c r="D9" s="5"/>
      <c r="E9" s="55">
        <f>Details!C10-Details!C12-Details!C13-Details!C14-Details!C15</f>
        <v>560</v>
      </c>
      <c r="F9" s="26" t="s">
        <v>1</v>
      </c>
      <c r="G9" s="5"/>
      <c r="H9" s="5"/>
      <c r="I9" s="5"/>
      <c r="J9" s="5"/>
      <c r="K9" s="5"/>
      <c r="L9" s="5"/>
    </row>
    <row r="10" spans="1:12" ht="13.5" thickBot="1">
      <c r="A10" s="5"/>
      <c r="B10" s="28" t="s">
        <v>24</v>
      </c>
      <c r="C10" s="29"/>
      <c r="D10" s="29"/>
      <c r="E10" s="57">
        <f>'Polyair Charts'!E9-Details!C11</f>
        <v>320</v>
      </c>
      <c r="F10" s="30" t="s">
        <v>1</v>
      </c>
      <c r="G10" s="5"/>
      <c r="H10" s="5"/>
      <c r="I10" s="5"/>
      <c r="J10" s="5"/>
      <c r="K10" s="5"/>
      <c r="L10" s="5"/>
    </row>
    <row r="11" spans="1:12" ht="13.5" thickBo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12.75">
      <c r="A12" s="74" t="s">
        <v>64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6"/>
    </row>
    <row r="13" spans="1:12" ht="25.5">
      <c r="A13" s="31" t="s">
        <v>43</v>
      </c>
      <c r="B13" s="31" t="s">
        <v>44</v>
      </c>
      <c r="C13" s="31" t="s">
        <v>45</v>
      </c>
      <c r="D13" s="31" t="s">
        <v>46</v>
      </c>
      <c r="E13" s="77" t="s">
        <v>66</v>
      </c>
      <c r="F13" s="77"/>
      <c r="G13" s="77"/>
      <c r="H13" s="77"/>
      <c r="I13" s="77"/>
      <c r="J13" s="77"/>
      <c r="K13" s="77"/>
      <c r="L13" s="77"/>
    </row>
    <row r="14" spans="1:12" ht="12.75">
      <c r="A14" s="6"/>
      <c r="B14" s="2"/>
      <c r="C14" s="2"/>
      <c r="D14" s="2"/>
      <c r="E14" s="32"/>
      <c r="F14" s="32"/>
      <c r="G14" s="32"/>
      <c r="H14" s="32"/>
      <c r="I14" s="32"/>
      <c r="J14" s="32"/>
      <c r="K14" s="32"/>
      <c r="L14" s="33"/>
    </row>
    <row r="15" spans="1:12" ht="12.75">
      <c r="A15" s="58">
        <v>0</v>
      </c>
      <c r="B15" s="17">
        <f>($E$9-$E$10)*A15</f>
        <v>0</v>
      </c>
      <c r="C15" s="60">
        <f>$E$9-B15</f>
        <v>560</v>
      </c>
      <c r="D15" s="61">
        <f aca="true" t="shared" si="0" ref="D15:D35">(B15/C15)+1</f>
        <v>1</v>
      </c>
      <c r="E15" s="34">
        <v>5</v>
      </c>
      <c r="F15" s="34">
        <v>10</v>
      </c>
      <c r="G15" s="34">
        <v>15</v>
      </c>
      <c r="H15" s="34">
        <v>20</v>
      </c>
      <c r="I15" s="34">
        <v>25</v>
      </c>
      <c r="J15" s="34">
        <v>30</v>
      </c>
      <c r="K15" s="34">
        <v>35</v>
      </c>
      <c r="L15" s="35">
        <v>40</v>
      </c>
    </row>
    <row r="16" spans="1:12" ht="12.75">
      <c r="A16" s="58">
        <v>0.05</v>
      </c>
      <c r="B16" s="17">
        <f aca="true" t="shared" si="1" ref="B16:B35">($E$9-$E$10)*A16</f>
        <v>12</v>
      </c>
      <c r="C16" s="60">
        <f aca="true" t="shared" si="2" ref="C16:C35">$E$9-B16</f>
        <v>548</v>
      </c>
      <c r="D16" s="61">
        <f t="shared" si="0"/>
        <v>1.0218978102189782</v>
      </c>
      <c r="E16" s="34">
        <f aca="true" t="shared" si="3" ref="E16:E35">E$15*$D16</f>
        <v>5.109489051094891</v>
      </c>
      <c r="F16" s="34">
        <f aca="true" t="shared" si="4" ref="F16:L31">F$15*$D16</f>
        <v>10.218978102189782</v>
      </c>
      <c r="G16" s="34">
        <f t="shared" si="4"/>
        <v>15.328467153284674</v>
      </c>
      <c r="H16" s="34">
        <f t="shared" si="4"/>
        <v>20.437956204379564</v>
      </c>
      <c r="I16" s="34">
        <f t="shared" si="4"/>
        <v>25.547445255474454</v>
      </c>
      <c r="J16" s="34">
        <f t="shared" si="4"/>
        <v>30.656934306569347</v>
      </c>
      <c r="K16" s="34">
        <f t="shared" si="4"/>
        <v>35.76642335766424</v>
      </c>
      <c r="L16" s="35">
        <f t="shared" si="4"/>
        <v>40.87591240875913</v>
      </c>
    </row>
    <row r="17" spans="1:12" ht="12.75">
      <c r="A17" s="58">
        <v>0.1</v>
      </c>
      <c r="B17" s="17">
        <f t="shared" si="1"/>
        <v>24</v>
      </c>
      <c r="C17" s="60">
        <f t="shared" si="2"/>
        <v>536</v>
      </c>
      <c r="D17" s="61">
        <f t="shared" si="0"/>
        <v>1.044776119402985</v>
      </c>
      <c r="E17" s="34">
        <f t="shared" si="3"/>
        <v>5.223880597014925</v>
      </c>
      <c r="F17" s="34">
        <f t="shared" si="4"/>
        <v>10.44776119402985</v>
      </c>
      <c r="G17" s="34">
        <f t="shared" si="4"/>
        <v>15.671641791044774</v>
      </c>
      <c r="H17" s="34">
        <f t="shared" si="4"/>
        <v>20.8955223880597</v>
      </c>
      <c r="I17" s="34">
        <f t="shared" si="4"/>
        <v>26.119402985074625</v>
      </c>
      <c r="J17" s="34">
        <f t="shared" si="4"/>
        <v>31.343283582089548</v>
      </c>
      <c r="K17" s="34">
        <f t="shared" si="4"/>
        <v>36.56716417910447</v>
      </c>
      <c r="L17" s="35">
        <f t="shared" si="4"/>
        <v>41.7910447761194</v>
      </c>
    </row>
    <row r="18" spans="1:12" ht="12.75">
      <c r="A18" s="58">
        <v>0.15</v>
      </c>
      <c r="B18" s="17">
        <f t="shared" si="1"/>
        <v>36</v>
      </c>
      <c r="C18" s="60">
        <f t="shared" si="2"/>
        <v>524</v>
      </c>
      <c r="D18" s="61">
        <f t="shared" si="0"/>
        <v>1.0687022900763359</v>
      </c>
      <c r="E18" s="34">
        <f t="shared" si="3"/>
        <v>5.34351145038168</v>
      </c>
      <c r="F18" s="34">
        <f t="shared" si="4"/>
        <v>10.68702290076336</v>
      </c>
      <c r="G18" s="34">
        <f t="shared" si="4"/>
        <v>16.03053435114504</v>
      </c>
      <c r="H18" s="34">
        <f t="shared" si="4"/>
        <v>21.37404580152672</v>
      </c>
      <c r="I18" s="34">
        <f t="shared" si="4"/>
        <v>26.717557251908396</v>
      </c>
      <c r="J18" s="34">
        <f t="shared" si="4"/>
        <v>32.06106870229008</v>
      </c>
      <c r="K18" s="34">
        <f t="shared" si="4"/>
        <v>37.404580152671755</v>
      </c>
      <c r="L18" s="35">
        <f t="shared" si="4"/>
        <v>42.74809160305344</v>
      </c>
    </row>
    <row r="19" spans="1:12" ht="12.75">
      <c r="A19" s="58">
        <v>0.2</v>
      </c>
      <c r="B19" s="17">
        <f t="shared" si="1"/>
        <v>48</v>
      </c>
      <c r="C19" s="60">
        <f t="shared" si="2"/>
        <v>512</v>
      </c>
      <c r="D19" s="61">
        <f t="shared" si="0"/>
        <v>1.09375</v>
      </c>
      <c r="E19" s="34">
        <f t="shared" si="3"/>
        <v>5.46875</v>
      </c>
      <c r="F19" s="34">
        <f t="shared" si="4"/>
        <v>10.9375</v>
      </c>
      <c r="G19" s="34">
        <f t="shared" si="4"/>
        <v>16.40625</v>
      </c>
      <c r="H19" s="34">
        <f t="shared" si="4"/>
        <v>21.875</v>
      </c>
      <c r="I19" s="34">
        <f t="shared" si="4"/>
        <v>27.34375</v>
      </c>
      <c r="J19" s="34">
        <f t="shared" si="4"/>
        <v>32.8125</v>
      </c>
      <c r="K19" s="34">
        <f t="shared" si="4"/>
        <v>38.28125</v>
      </c>
      <c r="L19" s="35">
        <f t="shared" si="4"/>
        <v>43.75</v>
      </c>
    </row>
    <row r="20" spans="1:12" ht="12.75">
      <c r="A20" s="58">
        <v>0.25</v>
      </c>
      <c r="B20" s="17">
        <f t="shared" si="1"/>
        <v>60</v>
      </c>
      <c r="C20" s="60">
        <f t="shared" si="2"/>
        <v>500</v>
      </c>
      <c r="D20" s="61">
        <f t="shared" si="0"/>
        <v>1.12</v>
      </c>
      <c r="E20" s="34">
        <f t="shared" si="3"/>
        <v>5.6000000000000005</v>
      </c>
      <c r="F20" s="34">
        <f t="shared" si="4"/>
        <v>11.200000000000001</v>
      </c>
      <c r="G20" s="34">
        <f t="shared" si="4"/>
        <v>16.8</v>
      </c>
      <c r="H20" s="34">
        <f t="shared" si="4"/>
        <v>22.400000000000002</v>
      </c>
      <c r="I20" s="34">
        <f t="shared" si="4"/>
        <v>28.000000000000004</v>
      </c>
      <c r="J20" s="34">
        <f t="shared" si="4"/>
        <v>33.6</v>
      </c>
      <c r="K20" s="34">
        <f t="shared" si="4"/>
        <v>39.2</v>
      </c>
      <c r="L20" s="35">
        <f t="shared" si="4"/>
        <v>44.800000000000004</v>
      </c>
    </row>
    <row r="21" spans="1:12" ht="12.75">
      <c r="A21" s="58">
        <v>0.3</v>
      </c>
      <c r="B21" s="17">
        <f t="shared" si="1"/>
        <v>72</v>
      </c>
      <c r="C21" s="60">
        <f t="shared" si="2"/>
        <v>488</v>
      </c>
      <c r="D21" s="61">
        <f t="shared" si="0"/>
        <v>1.1475409836065573</v>
      </c>
      <c r="E21" s="34">
        <f t="shared" si="3"/>
        <v>5.737704918032787</v>
      </c>
      <c r="F21" s="34">
        <f t="shared" si="4"/>
        <v>11.475409836065573</v>
      </c>
      <c r="G21" s="34">
        <f t="shared" si="4"/>
        <v>17.21311475409836</v>
      </c>
      <c r="H21" s="34">
        <f t="shared" si="4"/>
        <v>22.950819672131146</v>
      </c>
      <c r="I21" s="34">
        <f t="shared" si="4"/>
        <v>28.688524590163933</v>
      </c>
      <c r="J21" s="34">
        <f t="shared" si="4"/>
        <v>34.42622950819672</v>
      </c>
      <c r="K21" s="34">
        <f t="shared" si="4"/>
        <v>40.1639344262295</v>
      </c>
      <c r="L21" s="35">
        <f t="shared" si="4"/>
        <v>45.90163934426229</v>
      </c>
    </row>
    <row r="22" spans="1:12" ht="12.75">
      <c r="A22" s="58">
        <v>0.35</v>
      </c>
      <c r="B22" s="17">
        <f t="shared" si="1"/>
        <v>84</v>
      </c>
      <c r="C22" s="60">
        <f t="shared" si="2"/>
        <v>476</v>
      </c>
      <c r="D22" s="61">
        <f t="shared" si="0"/>
        <v>1.1764705882352942</v>
      </c>
      <c r="E22" s="34">
        <f t="shared" si="3"/>
        <v>5.882352941176471</v>
      </c>
      <c r="F22" s="34">
        <f t="shared" si="4"/>
        <v>11.764705882352942</v>
      </c>
      <c r="G22" s="34">
        <f t="shared" si="4"/>
        <v>17.647058823529413</v>
      </c>
      <c r="H22" s="34">
        <f t="shared" si="4"/>
        <v>23.529411764705884</v>
      </c>
      <c r="I22" s="34">
        <f t="shared" si="4"/>
        <v>29.411764705882355</v>
      </c>
      <c r="J22" s="34">
        <f t="shared" si="4"/>
        <v>35.294117647058826</v>
      </c>
      <c r="K22" s="34">
        <f t="shared" si="4"/>
        <v>41.1764705882353</v>
      </c>
      <c r="L22" s="35">
        <f t="shared" si="4"/>
        <v>47.05882352941177</v>
      </c>
    </row>
    <row r="23" spans="1:12" ht="12.75">
      <c r="A23" s="58">
        <v>0.4</v>
      </c>
      <c r="B23" s="17">
        <f t="shared" si="1"/>
        <v>96</v>
      </c>
      <c r="C23" s="60">
        <f t="shared" si="2"/>
        <v>464</v>
      </c>
      <c r="D23" s="61">
        <f t="shared" si="0"/>
        <v>1.206896551724138</v>
      </c>
      <c r="E23" s="34">
        <f t="shared" si="3"/>
        <v>6.0344827586206895</v>
      </c>
      <c r="F23" s="34">
        <f t="shared" si="4"/>
        <v>12.068965517241379</v>
      </c>
      <c r="G23" s="34">
        <f t="shared" si="4"/>
        <v>18.103448275862068</v>
      </c>
      <c r="H23" s="34">
        <f t="shared" si="4"/>
        <v>24.137931034482758</v>
      </c>
      <c r="I23" s="34">
        <f t="shared" si="4"/>
        <v>30.17241379310345</v>
      </c>
      <c r="J23" s="34">
        <f t="shared" si="4"/>
        <v>36.206896551724135</v>
      </c>
      <c r="K23" s="34">
        <f t="shared" si="4"/>
        <v>42.241379310344826</v>
      </c>
      <c r="L23" s="35">
        <f t="shared" si="4"/>
        <v>48.275862068965516</v>
      </c>
    </row>
    <row r="24" spans="1:12" ht="12.75">
      <c r="A24" s="58">
        <v>0.45</v>
      </c>
      <c r="B24" s="17">
        <f t="shared" si="1"/>
        <v>108</v>
      </c>
      <c r="C24" s="60">
        <f t="shared" si="2"/>
        <v>452</v>
      </c>
      <c r="D24" s="61">
        <f t="shared" si="0"/>
        <v>1.238938053097345</v>
      </c>
      <c r="E24" s="34">
        <f t="shared" si="3"/>
        <v>6.1946902654867255</v>
      </c>
      <c r="F24" s="34">
        <f t="shared" si="4"/>
        <v>12.389380530973451</v>
      </c>
      <c r="G24" s="34">
        <f t="shared" si="4"/>
        <v>18.584070796460175</v>
      </c>
      <c r="H24" s="34">
        <f t="shared" si="4"/>
        <v>24.778761061946902</v>
      </c>
      <c r="I24" s="34">
        <f t="shared" si="4"/>
        <v>30.973451327433626</v>
      </c>
      <c r="J24" s="34">
        <f t="shared" si="4"/>
        <v>37.16814159292035</v>
      </c>
      <c r="K24" s="34">
        <f t="shared" si="4"/>
        <v>43.36283185840708</v>
      </c>
      <c r="L24" s="35">
        <f t="shared" si="4"/>
        <v>49.557522123893804</v>
      </c>
    </row>
    <row r="25" spans="1:12" ht="12.75">
      <c r="A25" s="58">
        <v>0.5</v>
      </c>
      <c r="B25" s="17">
        <f t="shared" si="1"/>
        <v>120</v>
      </c>
      <c r="C25" s="60">
        <f t="shared" si="2"/>
        <v>440</v>
      </c>
      <c r="D25" s="61">
        <f t="shared" si="0"/>
        <v>1.2727272727272727</v>
      </c>
      <c r="E25" s="34">
        <f t="shared" si="3"/>
        <v>6.363636363636363</v>
      </c>
      <c r="F25" s="34">
        <f t="shared" si="4"/>
        <v>12.727272727272727</v>
      </c>
      <c r="G25" s="34">
        <f t="shared" si="4"/>
        <v>19.09090909090909</v>
      </c>
      <c r="H25" s="34">
        <f t="shared" si="4"/>
        <v>25.454545454545453</v>
      </c>
      <c r="I25" s="34">
        <f t="shared" si="4"/>
        <v>31.818181818181817</v>
      </c>
      <c r="J25" s="34">
        <f t="shared" si="4"/>
        <v>38.18181818181818</v>
      </c>
      <c r="K25" s="34">
        <f t="shared" si="4"/>
        <v>44.54545454545455</v>
      </c>
      <c r="L25" s="35">
        <f t="shared" si="4"/>
        <v>50.90909090909091</v>
      </c>
    </row>
    <row r="26" spans="1:12" ht="12.75">
      <c r="A26" s="58">
        <v>0.55</v>
      </c>
      <c r="B26" s="17">
        <f t="shared" si="1"/>
        <v>132</v>
      </c>
      <c r="C26" s="60">
        <f t="shared" si="2"/>
        <v>428</v>
      </c>
      <c r="D26" s="61">
        <f t="shared" si="0"/>
        <v>1.308411214953271</v>
      </c>
      <c r="E26" s="34">
        <f t="shared" si="3"/>
        <v>6.5420560747663545</v>
      </c>
      <c r="F26" s="34">
        <f t="shared" si="4"/>
        <v>13.084112149532709</v>
      </c>
      <c r="G26" s="34">
        <f t="shared" si="4"/>
        <v>19.626168224299064</v>
      </c>
      <c r="H26" s="34">
        <f t="shared" si="4"/>
        <v>26.168224299065418</v>
      </c>
      <c r="I26" s="34">
        <f t="shared" si="4"/>
        <v>32.71028037383177</v>
      </c>
      <c r="J26" s="34">
        <f t="shared" si="4"/>
        <v>39.25233644859813</v>
      </c>
      <c r="K26" s="34">
        <f t="shared" si="4"/>
        <v>45.794392523364486</v>
      </c>
      <c r="L26" s="35">
        <f t="shared" si="4"/>
        <v>52.336448598130836</v>
      </c>
    </row>
    <row r="27" spans="1:12" ht="12.75">
      <c r="A27" s="58">
        <v>0.6</v>
      </c>
      <c r="B27" s="17">
        <f t="shared" si="1"/>
        <v>144</v>
      </c>
      <c r="C27" s="60">
        <f t="shared" si="2"/>
        <v>416</v>
      </c>
      <c r="D27" s="61">
        <f t="shared" si="0"/>
        <v>1.3461538461538463</v>
      </c>
      <c r="E27" s="34">
        <f t="shared" si="3"/>
        <v>6.730769230769232</v>
      </c>
      <c r="F27" s="34">
        <f t="shared" si="4"/>
        <v>13.461538461538463</v>
      </c>
      <c r="G27" s="34">
        <f t="shared" si="4"/>
        <v>20.192307692307693</v>
      </c>
      <c r="H27" s="34">
        <f t="shared" si="4"/>
        <v>26.923076923076927</v>
      </c>
      <c r="I27" s="34">
        <f t="shared" si="4"/>
        <v>33.65384615384615</v>
      </c>
      <c r="J27" s="34">
        <f t="shared" si="4"/>
        <v>40.38461538461539</v>
      </c>
      <c r="K27" s="34">
        <f t="shared" si="4"/>
        <v>47.11538461538462</v>
      </c>
      <c r="L27" s="35">
        <f t="shared" si="4"/>
        <v>53.846153846153854</v>
      </c>
    </row>
    <row r="28" spans="1:12" ht="12.75">
      <c r="A28" s="58">
        <v>0.65</v>
      </c>
      <c r="B28" s="17">
        <f t="shared" si="1"/>
        <v>156</v>
      </c>
      <c r="C28" s="60">
        <f t="shared" si="2"/>
        <v>404</v>
      </c>
      <c r="D28" s="61">
        <f t="shared" si="0"/>
        <v>1.386138613861386</v>
      </c>
      <c r="E28" s="34">
        <f t="shared" si="3"/>
        <v>6.93069306930693</v>
      </c>
      <c r="F28" s="34">
        <f t="shared" si="4"/>
        <v>13.86138613861386</v>
      </c>
      <c r="G28" s="34">
        <f t="shared" si="4"/>
        <v>20.79207920792079</v>
      </c>
      <c r="H28" s="34">
        <f t="shared" si="4"/>
        <v>27.72277227722772</v>
      </c>
      <c r="I28" s="34">
        <f t="shared" si="4"/>
        <v>34.65346534653465</v>
      </c>
      <c r="J28" s="34">
        <f t="shared" si="4"/>
        <v>41.58415841584158</v>
      </c>
      <c r="K28" s="34">
        <f t="shared" si="4"/>
        <v>48.51485148514851</v>
      </c>
      <c r="L28" s="35">
        <f t="shared" si="4"/>
        <v>55.44554455445544</v>
      </c>
    </row>
    <row r="29" spans="1:12" ht="12.75">
      <c r="A29" s="58">
        <v>0.7</v>
      </c>
      <c r="B29" s="17">
        <f t="shared" si="1"/>
        <v>168</v>
      </c>
      <c r="C29" s="60">
        <f t="shared" si="2"/>
        <v>392</v>
      </c>
      <c r="D29" s="61">
        <f t="shared" si="0"/>
        <v>1.4285714285714286</v>
      </c>
      <c r="E29" s="34">
        <f t="shared" si="3"/>
        <v>7.142857142857143</v>
      </c>
      <c r="F29" s="34">
        <f t="shared" si="4"/>
        <v>14.285714285714286</v>
      </c>
      <c r="G29" s="34">
        <f t="shared" si="4"/>
        <v>21.42857142857143</v>
      </c>
      <c r="H29" s="34">
        <f t="shared" si="4"/>
        <v>28.571428571428573</v>
      </c>
      <c r="I29" s="34">
        <f t="shared" si="4"/>
        <v>35.714285714285715</v>
      </c>
      <c r="J29" s="34">
        <f t="shared" si="4"/>
        <v>42.85714285714286</v>
      </c>
      <c r="K29" s="34">
        <f t="shared" si="4"/>
        <v>50</v>
      </c>
      <c r="L29" s="35">
        <f t="shared" si="4"/>
        <v>57.142857142857146</v>
      </c>
    </row>
    <row r="30" spans="1:12" ht="12.75">
      <c r="A30" s="58">
        <v>0.75</v>
      </c>
      <c r="B30" s="17">
        <f t="shared" si="1"/>
        <v>180</v>
      </c>
      <c r="C30" s="60">
        <f t="shared" si="2"/>
        <v>380</v>
      </c>
      <c r="D30" s="61">
        <f t="shared" si="0"/>
        <v>1.4736842105263157</v>
      </c>
      <c r="E30" s="34">
        <f t="shared" si="3"/>
        <v>7.368421052631579</v>
      </c>
      <c r="F30" s="34">
        <f t="shared" si="4"/>
        <v>14.736842105263158</v>
      </c>
      <c r="G30" s="34">
        <f t="shared" si="4"/>
        <v>22.105263157894736</v>
      </c>
      <c r="H30" s="34">
        <f t="shared" si="4"/>
        <v>29.473684210526315</v>
      </c>
      <c r="I30" s="34">
        <f t="shared" si="4"/>
        <v>36.84210526315789</v>
      </c>
      <c r="J30" s="34">
        <f t="shared" si="4"/>
        <v>44.21052631578947</v>
      </c>
      <c r="K30" s="34">
        <f t="shared" si="4"/>
        <v>51.57894736842105</v>
      </c>
      <c r="L30" s="35">
        <f t="shared" si="4"/>
        <v>58.94736842105263</v>
      </c>
    </row>
    <row r="31" spans="1:12" ht="12.75">
      <c r="A31" s="58">
        <v>0.8</v>
      </c>
      <c r="B31" s="17">
        <f t="shared" si="1"/>
        <v>192</v>
      </c>
      <c r="C31" s="60">
        <f t="shared" si="2"/>
        <v>368</v>
      </c>
      <c r="D31" s="61">
        <f t="shared" si="0"/>
        <v>1.5217391304347827</v>
      </c>
      <c r="E31" s="34">
        <f t="shared" si="3"/>
        <v>7.608695652173914</v>
      </c>
      <c r="F31" s="34">
        <f t="shared" si="4"/>
        <v>15.217391304347828</v>
      </c>
      <c r="G31" s="34">
        <f t="shared" si="4"/>
        <v>22.826086956521742</v>
      </c>
      <c r="H31" s="34">
        <f t="shared" si="4"/>
        <v>30.434782608695656</v>
      </c>
      <c r="I31" s="34">
        <f t="shared" si="4"/>
        <v>38.04347826086957</v>
      </c>
      <c r="J31" s="34">
        <f t="shared" si="4"/>
        <v>45.652173913043484</v>
      </c>
      <c r="K31" s="34">
        <f t="shared" si="4"/>
        <v>53.2608695652174</v>
      </c>
      <c r="L31" s="35">
        <f t="shared" si="4"/>
        <v>60.86956521739131</v>
      </c>
    </row>
    <row r="32" spans="1:12" ht="12.75">
      <c r="A32" s="58">
        <v>0.85</v>
      </c>
      <c r="B32" s="17">
        <f t="shared" si="1"/>
        <v>204</v>
      </c>
      <c r="C32" s="60">
        <f t="shared" si="2"/>
        <v>356</v>
      </c>
      <c r="D32" s="61">
        <f t="shared" si="0"/>
        <v>1.5730337078651684</v>
      </c>
      <c r="E32" s="34">
        <f t="shared" si="3"/>
        <v>7.8651685393258415</v>
      </c>
      <c r="F32" s="34">
        <f aca="true" t="shared" si="5" ref="F32:L35">F$15*$D32</f>
        <v>15.730337078651683</v>
      </c>
      <c r="G32" s="34">
        <f t="shared" si="5"/>
        <v>23.595505617977526</v>
      </c>
      <c r="H32" s="34">
        <f t="shared" si="5"/>
        <v>31.460674157303366</v>
      </c>
      <c r="I32" s="34">
        <f t="shared" si="5"/>
        <v>39.32584269662921</v>
      </c>
      <c r="J32" s="34">
        <f t="shared" si="5"/>
        <v>47.19101123595505</v>
      </c>
      <c r="K32" s="34">
        <f t="shared" si="5"/>
        <v>55.056179775280896</v>
      </c>
      <c r="L32" s="35">
        <f t="shared" si="5"/>
        <v>62.92134831460673</v>
      </c>
    </row>
    <row r="33" spans="1:12" ht="12.75">
      <c r="A33" s="58">
        <v>0.9</v>
      </c>
      <c r="B33" s="17">
        <f t="shared" si="1"/>
        <v>216</v>
      </c>
      <c r="C33" s="60">
        <f t="shared" si="2"/>
        <v>344</v>
      </c>
      <c r="D33" s="61">
        <f t="shared" si="0"/>
        <v>1.627906976744186</v>
      </c>
      <c r="E33" s="34">
        <f t="shared" si="3"/>
        <v>8.13953488372093</v>
      </c>
      <c r="F33" s="34">
        <f t="shared" si="5"/>
        <v>16.27906976744186</v>
      </c>
      <c r="G33" s="34">
        <f t="shared" si="5"/>
        <v>24.41860465116279</v>
      </c>
      <c r="H33" s="34">
        <f t="shared" si="5"/>
        <v>32.55813953488372</v>
      </c>
      <c r="I33" s="34">
        <f t="shared" si="5"/>
        <v>40.69767441860465</v>
      </c>
      <c r="J33" s="34">
        <f t="shared" si="5"/>
        <v>48.83720930232558</v>
      </c>
      <c r="K33" s="34">
        <f t="shared" si="5"/>
        <v>56.97674418604651</v>
      </c>
      <c r="L33" s="35">
        <f t="shared" si="5"/>
        <v>65.11627906976744</v>
      </c>
    </row>
    <row r="34" spans="1:12" ht="12.75">
      <c r="A34" s="58">
        <v>0.95</v>
      </c>
      <c r="B34" s="17">
        <f t="shared" si="1"/>
        <v>228</v>
      </c>
      <c r="C34" s="60">
        <f t="shared" si="2"/>
        <v>332</v>
      </c>
      <c r="D34" s="61">
        <f t="shared" si="0"/>
        <v>1.6867469879518073</v>
      </c>
      <c r="E34" s="34">
        <f t="shared" si="3"/>
        <v>8.433734939759036</v>
      </c>
      <c r="F34" s="34">
        <f t="shared" si="5"/>
        <v>16.867469879518072</v>
      </c>
      <c r="G34" s="34">
        <f t="shared" si="5"/>
        <v>25.30120481927711</v>
      </c>
      <c r="H34" s="34">
        <f t="shared" si="5"/>
        <v>33.734939759036145</v>
      </c>
      <c r="I34" s="34">
        <f t="shared" si="5"/>
        <v>42.168674698795186</v>
      </c>
      <c r="J34" s="34">
        <f t="shared" si="5"/>
        <v>50.60240963855422</v>
      </c>
      <c r="K34" s="34">
        <f t="shared" si="5"/>
        <v>59.036144578313255</v>
      </c>
      <c r="L34" s="35">
        <f t="shared" si="5"/>
        <v>67.46987951807229</v>
      </c>
    </row>
    <row r="35" spans="1:12" ht="13.5" thickBot="1">
      <c r="A35" s="59">
        <v>1</v>
      </c>
      <c r="B35" s="62">
        <f t="shared" si="1"/>
        <v>240</v>
      </c>
      <c r="C35" s="63">
        <f t="shared" si="2"/>
        <v>320</v>
      </c>
      <c r="D35" s="64">
        <f t="shared" si="0"/>
        <v>1.75</v>
      </c>
      <c r="E35" s="53">
        <f t="shared" si="3"/>
        <v>8.75</v>
      </c>
      <c r="F35" s="53">
        <f t="shared" si="5"/>
        <v>17.5</v>
      </c>
      <c r="G35" s="53">
        <f t="shared" si="5"/>
        <v>26.25</v>
      </c>
      <c r="H35" s="53">
        <f t="shared" si="5"/>
        <v>35</v>
      </c>
      <c r="I35" s="53">
        <f t="shared" si="5"/>
        <v>43.75</v>
      </c>
      <c r="J35" s="53">
        <f t="shared" si="5"/>
        <v>52.5</v>
      </c>
      <c r="K35" s="53">
        <f t="shared" si="5"/>
        <v>61.25</v>
      </c>
      <c r="L35" s="54">
        <f t="shared" si="5"/>
        <v>70</v>
      </c>
    </row>
    <row r="37" spans="1:12" ht="13.5" thickBo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1:13" ht="12.75">
      <c r="A38" s="82" t="s">
        <v>69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4"/>
    </row>
    <row r="39" spans="1:13" ht="19.5" customHeight="1">
      <c r="A39" s="27"/>
      <c r="B39" s="5"/>
      <c r="C39" s="5"/>
      <c r="D39" s="5"/>
      <c r="E39" s="71" t="s">
        <v>47</v>
      </c>
      <c r="F39" s="72"/>
      <c r="G39" s="72"/>
      <c r="H39" s="72"/>
      <c r="I39" s="72"/>
      <c r="J39" s="72"/>
      <c r="K39" s="72"/>
      <c r="L39" s="73"/>
      <c r="M39" s="36" t="s">
        <v>23</v>
      </c>
    </row>
    <row r="40" spans="1:13" ht="25.5">
      <c r="A40" s="31" t="s">
        <v>43</v>
      </c>
      <c r="B40" s="31" t="s">
        <v>44</v>
      </c>
      <c r="C40" s="31" t="s">
        <v>45</v>
      </c>
      <c r="D40" s="31" t="s">
        <v>46</v>
      </c>
      <c r="E40" s="78" t="s">
        <v>49</v>
      </c>
      <c r="F40" s="78"/>
      <c r="G40" s="78"/>
      <c r="H40" s="78"/>
      <c r="I40" s="78"/>
      <c r="J40" s="78"/>
      <c r="K40" s="78"/>
      <c r="L40" s="78"/>
      <c r="M40" s="25" t="s">
        <v>22</v>
      </c>
    </row>
    <row r="41" spans="1:13" ht="12.75">
      <c r="A41" s="6"/>
      <c r="B41" s="2"/>
      <c r="C41" s="2"/>
      <c r="D41" s="2"/>
      <c r="E41" s="3">
        <v>5</v>
      </c>
      <c r="F41" s="3">
        <v>10</v>
      </c>
      <c r="G41" s="3">
        <v>15</v>
      </c>
      <c r="H41" s="3">
        <v>20</v>
      </c>
      <c r="I41" s="3">
        <v>25</v>
      </c>
      <c r="J41" s="3">
        <v>30</v>
      </c>
      <c r="K41" s="3">
        <v>35</v>
      </c>
      <c r="L41" s="3">
        <v>40</v>
      </c>
      <c r="M41" s="3">
        <f>Details!C17</f>
        <v>240</v>
      </c>
    </row>
    <row r="42" spans="1:13" ht="12.75">
      <c r="A42" s="58">
        <v>0</v>
      </c>
      <c r="B42" s="17">
        <f>($E$9-$E$10)*A42</f>
        <v>0</v>
      </c>
      <c r="C42" s="60">
        <f>$E$9-B42</f>
        <v>560</v>
      </c>
      <c r="D42" s="61">
        <f aca="true" t="shared" si="6" ref="D42:D62">(B42/C42)+1</f>
        <v>1</v>
      </c>
      <c r="E42" s="79" t="s">
        <v>67</v>
      </c>
      <c r="F42" s="80"/>
      <c r="G42" s="80"/>
      <c r="H42" s="80"/>
      <c r="I42" s="80"/>
      <c r="J42" s="80"/>
      <c r="K42" s="80"/>
      <c r="L42" s="81"/>
      <c r="M42" s="26" t="s">
        <v>68</v>
      </c>
    </row>
    <row r="43" spans="1:13" ht="12.75">
      <c r="A43" s="58">
        <v>0.05</v>
      </c>
      <c r="B43" s="17">
        <f aca="true" t="shared" si="7" ref="B43:B62">($E$9-$E$10)*A43</f>
        <v>12</v>
      </c>
      <c r="C43" s="60">
        <f aca="true" t="shared" si="8" ref="C43:C62">$E$9-B43</f>
        <v>548</v>
      </c>
      <c r="D43" s="61">
        <f t="shared" si="6"/>
        <v>1.0218978102189782</v>
      </c>
      <c r="E43" s="34">
        <f>E$41*$D43*$E$8/2.2*2</f>
        <v>162.0585416205854</v>
      </c>
      <c r="F43" s="34">
        <f aca="true" t="shared" si="9" ref="F43:L43">F$41*$D43*$E$8/2.2*2</f>
        <v>324.1170832411708</v>
      </c>
      <c r="G43" s="34">
        <f t="shared" si="9"/>
        <v>486.1756248617562</v>
      </c>
      <c r="H43" s="34">
        <f t="shared" si="9"/>
        <v>648.2341664823416</v>
      </c>
      <c r="I43" s="34">
        <f t="shared" si="9"/>
        <v>810.2927081029269</v>
      </c>
      <c r="J43" s="34">
        <f t="shared" si="9"/>
        <v>972.3512497235124</v>
      </c>
      <c r="K43" s="34">
        <f t="shared" si="9"/>
        <v>1134.4097913440978</v>
      </c>
      <c r="L43" s="34">
        <f t="shared" si="9"/>
        <v>1296.4683329646832</v>
      </c>
      <c r="M43" s="35">
        <f>$M$41*B43/24/2.2*2</f>
        <v>109.09090909090908</v>
      </c>
    </row>
    <row r="44" spans="1:13" ht="12.75">
      <c r="A44" s="58">
        <v>0.1</v>
      </c>
      <c r="B44" s="17">
        <f t="shared" si="7"/>
        <v>24</v>
      </c>
      <c r="C44" s="60">
        <f t="shared" si="8"/>
        <v>536</v>
      </c>
      <c r="D44" s="61">
        <f t="shared" si="6"/>
        <v>1.044776119402985</v>
      </c>
      <c r="E44" s="34">
        <f aca="true" t="shared" si="10" ref="E44:L62">E$41*$D44*$E$8/2.2*2</f>
        <v>165.68671792552385</v>
      </c>
      <c r="F44" s="34">
        <f t="shared" si="10"/>
        <v>331.3734358510477</v>
      </c>
      <c r="G44" s="34">
        <f t="shared" si="10"/>
        <v>497.0601537765715</v>
      </c>
      <c r="H44" s="34">
        <f t="shared" si="10"/>
        <v>662.7468717020954</v>
      </c>
      <c r="I44" s="34">
        <f t="shared" si="10"/>
        <v>828.4335896276193</v>
      </c>
      <c r="J44" s="34">
        <f t="shared" si="10"/>
        <v>994.120307553143</v>
      </c>
      <c r="K44" s="34">
        <f t="shared" si="10"/>
        <v>1159.8070254786671</v>
      </c>
      <c r="L44" s="34">
        <f t="shared" si="10"/>
        <v>1325.4937434041908</v>
      </c>
      <c r="M44" s="35">
        <f aca="true" t="shared" si="11" ref="M44:M62">$M$41*B44/24/2.2*2</f>
        <v>218.18181818181816</v>
      </c>
    </row>
    <row r="45" spans="1:13" ht="12.75">
      <c r="A45" s="58">
        <v>0.15</v>
      </c>
      <c r="B45" s="17">
        <f t="shared" si="7"/>
        <v>36</v>
      </c>
      <c r="C45" s="60">
        <f t="shared" si="8"/>
        <v>524</v>
      </c>
      <c r="D45" s="61">
        <f t="shared" si="6"/>
        <v>1.0687022900763359</v>
      </c>
      <c r="E45" s="34">
        <f t="shared" si="10"/>
        <v>169.481070244429</v>
      </c>
      <c r="F45" s="34">
        <f t="shared" si="10"/>
        <v>338.962140488858</v>
      </c>
      <c r="G45" s="34">
        <f t="shared" si="10"/>
        <v>508.44321073328706</v>
      </c>
      <c r="H45" s="34">
        <f t="shared" si="10"/>
        <v>677.924280977716</v>
      </c>
      <c r="I45" s="34">
        <f t="shared" si="10"/>
        <v>847.4053512221449</v>
      </c>
      <c r="J45" s="34">
        <f t="shared" si="10"/>
        <v>1016.8864214665741</v>
      </c>
      <c r="K45" s="34">
        <f t="shared" si="10"/>
        <v>1186.367491711003</v>
      </c>
      <c r="L45" s="34">
        <f t="shared" si="10"/>
        <v>1355.848561955432</v>
      </c>
      <c r="M45" s="35">
        <f t="shared" si="11"/>
        <v>327.27272727272725</v>
      </c>
    </row>
    <row r="46" spans="1:13" ht="12.75">
      <c r="A46" s="58">
        <v>0.2</v>
      </c>
      <c r="B46" s="17">
        <f t="shared" si="7"/>
        <v>48</v>
      </c>
      <c r="C46" s="60">
        <f t="shared" si="8"/>
        <v>512</v>
      </c>
      <c r="D46" s="61">
        <f t="shared" si="6"/>
        <v>1.09375</v>
      </c>
      <c r="E46" s="34">
        <f t="shared" si="10"/>
        <v>173.4532828282828</v>
      </c>
      <c r="F46" s="34">
        <f t="shared" si="10"/>
        <v>346.9065656565656</v>
      </c>
      <c r="G46" s="34">
        <f t="shared" si="10"/>
        <v>520.3598484848484</v>
      </c>
      <c r="H46" s="34">
        <f t="shared" si="10"/>
        <v>693.8131313131312</v>
      </c>
      <c r="I46" s="34">
        <f t="shared" si="10"/>
        <v>867.266414141414</v>
      </c>
      <c r="J46" s="34">
        <f t="shared" si="10"/>
        <v>1040.7196969696968</v>
      </c>
      <c r="K46" s="34">
        <f t="shared" si="10"/>
        <v>1214.1729797979795</v>
      </c>
      <c r="L46" s="34">
        <f t="shared" si="10"/>
        <v>1387.6262626262624</v>
      </c>
      <c r="M46" s="35">
        <f t="shared" si="11"/>
        <v>436.3636363636363</v>
      </c>
    </row>
    <row r="47" spans="1:13" ht="12.75">
      <c r="A47" s="58">
        <v>0.25</v>
      </c>
      <c r="B47" s="17">
        <f t="shared" si="7"/>
        <v>60</v>
      </c>
      <c r="C47" s="60">
        <f t="shared" si="8"/>
        <v>500</v>
      </c>
      <c r="D47" s="61">
        <f t="shared" si="6"/>
        <v>1.12</v>
      </c>
      <c r="E47" s="34">
        <f t="shared" si="10"/>
        <v>177.61616161616158</v>
      </c>
      <c r="F47" s="34">
        <f t="shared" si="10"/>
        <v>355.23232323232315</v>
      </c>
      <c r="G47" s="34">
        <f t="shared" si="10"/>
        <v>532.8484848484848</v>
      </c>
      <c r="H47" s="34">
        <f t="shared" si="10"/>
        <v>710.4646464646463</v>
      </c>
      <c r="I47" s="34">
        <f t="shared" si="10"/>
        <v>888.0808080808081</v>
      </c>
      <c r="J47" s="34">
        <f t="shared" si="10"/>
        <v>1065.6969696969695</v>
      </c>
      <c r="K47" s="34">
        <f t="shared" si="10"/>
        <v>1243.3131313131312</v>
      </c>
      <c r="L47" s="34">
        <f t="shared" si="10"/>
        <v>1420.9292929292926</v>
      </c>
      <c r="M47" s="35">
        <f t="shared" si="11"/>
        <v>545.4545454545454</v>
      </c>
    </row>
    <row r="48" spans="1:13" ht="12.75">
      <c r="A48" s="58">
        <v>0.3</v>
      </c>
      <c r="B48" s="17">
        <f t="shared" si="7"/>
        <v>72</v>
      </c>
      <c r="C48" s="60">
        <f t="shared" si="8"/>
        <v>488</v>
      </c>
      <c r="D48" s="61">
        <f t="shared" si="6"/>
        <v>1.1475409836065573</v>
      </c>
      <c r="E48" s="34">
        <f t="shared" si="10"/>
        <v>181.98377214770653</v>
      </c>
      <c r="F48" s="34">
        <f t="shared" si="10"/>
        <v>363.96754429541306</v>
      </c>
      <c r="G48" s="34">
        <f t="shared" si="10"/>
        <v>545.9513164431196</v>
      </c>
      <c r="H48" s="34">
        <f t="shared" si="10"/>
        <v>727.9350885908261</v>
      </c>
      <c r="I48" s="34">
        <f t="shared" si="10"/>
        <v>909.9188607385327</v>
      </c>
      <c r="J48" s="34">
        <f t="shared" si="10"/>
        <v>1091.9026328862392</v>
      </c>
      <c r="K48" s="34">
        <f t="shared" si="10"/>
        <v>1273.8864050339455</v>
      </c>
      <c r="L48" s="34">
        <f t="shared" si="10"/>
        <v>1455.8701771816523</v>
      </c>
      <c r="M48" s="35">
        <f t="shared" si="11"/>
        <v>654.5454545454545</v>
      </c>
    </row>
    <row r="49" spans="1:13" ht="12.75">
      <c r="A49" s="58">
        <v>0.35</v>
      </c>
      <c r="B49" s="17">
        <f t="shared" si="7"/>
        <v>84</v>
      </c>
      <c r="C49" s="60">
        <f t="shared" si="8"/>
        <v>476</v>
      </c>
      <c r="D49" s="61">
        <f t="shared" si="6"/>
        <v>1.1764705882352942</v>
      </c>
      <c r="E49" s="34">
        <f t="shared" si="10"/>
        <v>186.57159833630422</v>
      </c>
      <c r="F49" s="34">
        <f t="shared" si="10"/>
        <v>373.14319667260844</v>
      </c>
      <c r="G49" s="34">
        <f t="shared" si="10"/>
        <v>559.7147950089126</v>
      </c>
      <c r="H49" s="34">
        <f t="shared" si="10"/>
        <v>746.2863933452169</v>
      </c>
      <c r="I49" s="34">
        <f t="shared" si="10"/>
        <v>932.8579916815211</v>
      </c>
      <c r="J49" s="34">
        <f t="shared" si="10"/>
        <v>1119.4295900178251</v>
      </c>
      <c r="K49" s="34">
        <f t="shared" si="10"/>
        <v>1306.0011883541295</v>
      </c>
      <c r="L49" s="34">
        <f t="shared" si="10"/>
        <v>1492.5727866904338</v>
      </c>
      <c r="M49" s="35">
        <f t="shared" si="11"/>
        <v>763.6363636363636</v>
      </c>
    </row>
    <row r="50" spans="1:13" ht="12.75">
      <c r="A50" s="58">
        <v>0.4</v>
      </c>
      <c r="B50" s="17">
        <f t="shared" si="7"/>
        <v>96</v>
      </c>
      <c r="C50" s="60">
        <f t="shared" si="8"/>
        <v>464</v>
      </c>
      <c r="D50" s="61">
        <f t="shared" si="6"/>
        <v>1.206896551724138</v>
      </c>
      <c r="E50" s="34">
        <f t="shared" si="10"/>
        <v>191.39672587948445</v>
      </c>
      <c r="F50" s="34">
        <f t="shared" si="10"/>
        <v>382.7934517589689</v>
      </c>
      <c r="G50" s="34">
        <f t="shared" si="10"/>
        <v>574.1901776384533</v>
      </c>
      <c r="H50" s="34">
        <f t="shared" si="10"/>
        <v>765.5869035179378</v>
      </c>
      <c r="I50" s="34">
        <f t="shared" si="10"/>
        <v>956.9836293974224</v>
      </c>
      <c r="J50" s="34">
        <f t="shared" si="10"/>
        <v>1148.3803552769066</v>
      </c>
      <c r="K50" s="34">
        <f t="shared" si="10"/>
        <v>1339.7770811563912</v>
      </c>
      <c r="L50" s="34">
        <f t="shared" si="10"/>
        <v>1531.1738070358756</v>
      </c>
      <c r="M50" s="35">
        <f t="shared" si="11"/>
        <v>872.7272727272726</v>
      </c>
    </row>
    <row r="51" spans="1:13" ht="12.75">
      <c r="A51" s="58">
        <v>0.45</v>
      </c>
      <c r="B51" s="17">
        <f t="shared" si="7"/>
        <v>108</v>
      </c>
      <c r="C51" s="60">
        <f t="shared" si="8"/>
        <v>452</v>
      </c>
      <c r="D51" s="61">
        <f t="shared" si="6"/>
        <v>1.238938053097345</v>
      </c>
      <c r="E51" s="34">
        <f t="shared" si="10"/>
        <v>196.4780548851345</v>
      </c>
      <c r="F51" s="34">
        <f t="shared" si="10"/>
        <v>392.956109770269</v>
      </c>
      <c r="G51" s="34">
        <f t="shared" si="10"/>
        <v>589.4341646554034</v>
      </c>
      <c r="H51" s="34">
        <f t="shared" si="10"/>
        <v>785.912219540538</v>
      </c>
      <c r="I51" s="34">
        <f t="shared" si="10"/>
        <v>982.3902744256724</v>
      </c>
      <c r="J51" s="34">
        <f t="shared" si="10"/>
        <v>1178.8683293108068</v>
      </c>
      <c r="K51" s="34">
        <f t="shared" si="10"/>
        <v>1375.3463841959413</v>
      </c>
      <c r="L51" s="34">
        <f t="shared" si="10"/>
        <v>1571.824439081076</v>
      </c>
      <c r="M51" s="35">
        <f t="shared" si="11"/>
        <v>981.8181818181818</v>
      </c>
    </row>
    <row r="52" spans="1:13" ht="12.75">
      <c r="A52" s="58">
        <v>0.5</v>
      </c>
      <c r="B52" s="17">
        <f t="shared" si="7"/>
        <v>120</v>
      </c>
      <c r="C52" s="60">
        <f t="shared" si="8"/>
        <v>440</v>
      </c>
      <c r="D52" s="61">
        <f t="shared" si="6"/>
        <v>1.2727272727272727</v>
      </c>
      <c r="E52" s="34">
        <f t="shared" si="10"/>
        <v>201.8365472910927</v>
      </c>
      <c r="F52" s="34">
        <f t="shared" si="10"/>
        <v>403.6730945821854</v>
      </c>
      <c r="G52" s="34">
        <f t="shared" si="10"/>
        <v>605.5096418732782</v>
      </c>
      <c r="H52" s="34">
        <f t="shared" si="10"/>
        <v>807.3461891643708</v>
      </c>
      <c r="I52" s="34">
        <f t="shared" si="10"/>
        <v>1009.1827364554634</v>
      </c>
      <c r="J52" s="34">
        <f t="shared" si="10"/>
        <v>1211.0192837465563</v>
      </c>
      <c r="K52" s="34">
        <f t="shared" si="10"/>
        <v>1412.855831037649</v>
      </c>
      <c r="L52" s="34">
        <f t="shared" si="10"/>
        <v>1614.6923783287416</v>
      </c>
      <c r="M52" s="35">
        <f t="shared" si="11"/>
        <v>1090.9090909090908</v>
      </c>
    </row>
    <row r="53" spans="1:13" ht="12.75">
      <c r="A53" s="58">
        <v>0.55</v>
      </c>
      <c r="B53" s="17">
        <f t="shared" si="7"/>
        <v>132</v>
      </c>
      <c r="C53" s="60">
        <f t="shared" si="8"/>
        <v>428</v>
      </c>
      <c r="D53" s="61">
        <f t="shared" si="6"/>
        <v>1.308411214953271</v>
      </c>
      <c r="E53" s="34">
        <f t="shared" si="10"/>
        <v>207.49551590673082</v>
      </c>
      <c r="F53" s="34">
        <f t="shared" si="10"/>
        <v>414.99103181346163</v>
      </c>
      <c r="G53" s="34">
        <f t="shared" si="10"/>
        <v>622.4865477201924</v>
      </c>
      <c r="H53" s="34">
        <f t="shared" si="10"/>
        <v>829.9820636269233</v>
      </c>
      <c r="I53" s="34">
        <f t="shared" si="10"/>
        <v>1037.477579533654</v>
      </c>
      <c r="J53" s="34">
        <f t="shared" si="10"/>
        <v>1244.973095440385</v>
      </c>
      <c r="K53" s="34">
        <f t="shared" si="10"/>
        <v>1452.4686113471157</v>
      </c>
      <c r="L53" s="34">
        <f t="shared" si="10"/>
        <v>1659.9641272538465</v>
      </c>
      <c r="M53" s="35">
        <f t="shared" si="11"/>
        <v>1200</v>
      </c>
    </row>
    <row r="54" spans="1:13" ht="12.75">
      <c r="A54" s="58">
        <v>0.6</v>
      </c>
      <c r="B54" s="17">
        <f t="shared" si="7"/>
        <v>144</v>
      </c>
      <c r="C54" s="60">
        <f t="shared" si="8"/>
        <v>416</v>
      </c>
      <c r="D54" s="61">
        <f t="shared" si="6"/>
        <v>1.3461538461538463</v>
      </c>
      <c r="E54" s="34">
        <f t="shared" si="10"/>
        <v>213.48096348096348</v>
      </c>
      <c r="F54" s="34">
        <f t="shared" si="10"/>
        <v>426.96192696192696</v>
      </c>
      <c r="G54" s="34">
        <f t="shared" si="10"/>
        <v>640.4428904428903</v>
      </c>
      <c r="H54" s="34">
        <f t="shared" si="10"/>
        <v>853.9238539238539</v>
      </c>
      <c r="I54" s="34">
        <f t="shared" si="10"/>
        <v>1067.4048174048173</v>
      </c>
      <c r="J54" s="34">
        <f t="shared" si="10"/>
        <v>1280.8857808857806</v>
      </c>
      <c r="K54" s="34">
        <f t="shared" si="10"/>
        <v>1494.3667443667443</v>
      </c>
      <c r="L54" s="34">
        <f t="shared" si="10"/>
        <v>1707.8477078477079</v>
      </c>
      <c r="M54" s="35">
        <f t="shared" si="11"/>
        <v>1309.090909090909</v>
      </c>
    </row>
    <row r="55" spans="1:13" ht="12.75">
      <c r="A55" s="58">
        <v>0.65</v>
      </c>
      <c r="B55" s="17">
        <f t="shared" si="7"/>
        <v>156</v>
      </c>
      <c r="C55" s="60">
        <f t="shared" si="8"/>
        <v>404</v>
      </c>
      <c r="D55" s="61">
        <f t="shared" si="6"/>
        <v>1.386138613861386</v>
      </c>
      <c r="E55" s="34">
        <f t="shared" si="10"/>
        <v>219.82198219821976</v>
      </c>
      <c r="F55" s="34">
        <f t="shared" si="10"/>
        <v>439.6439643964395</v>
      </c>
      <c r="G55" s="34">
        <f t="shared" si="10"/>
        <v>659.4659465946593</v>
      </c>
      <c r="H55" s="34">
        <f t="shared" si="10"/>
        <v>879.287928792879</v>
      </c>
      <c r="I55" s="34">
        <f t="shared" si="10"/>
        <v>1099.109910991099</v>
      </c>
      <c r="J55" s="34">
        <f t="shared" si="10"/>
        <v>1318.9318931893185</v>
      </c>
      <c r="K55" s="34">
        <f t="shared" si="10"/>
        <v>1538.7538753875383</v>
      </c>
      <c r="L55" s="34">
        <f t="shared" si="10"/>
        <v>1758.575857585758</v>
      </c>
      <c r="M55" s="35">
        <f t="shared" si="11"/>
        <v>1418.181818181818</v>
      </c>
    </row>
    <row r="56" spans="1:13" ht="12.75">
      <c r="A56" s="58">
        <v>0.7</v>
      </c>
      <c r="B56" s="17">
        <f t="shared" si="7"/>
        <v>168</v>
      </c>
      <c r="C56" s="60">
        <f t="shared" si="8"/>
        <v>392</v>
      </c>
      <c r="D56" s="61">
        <f t="shared" si="6"/>
        <v>1.4285714285714286</v>
      </c>
      <c r="E56" s="34">
        <f t="shared" si="10"/>
        <v>226.5512265512265</v>
      </c>
      <c r="F56" s="34">
        <f t="shared" si="10"/>
        <v>453.102453102453</v>
      </c>
      <c r="G56" s="34">
        <f t="shared" si="10"/>
        <v>679.6536796536795</v>
      </c>
      <c r="H56" s="34">
        <f t="shared" si="10"/>
        <v>906.204906204906</v>
      </c>
      <c r="I56" s="34">
        <f t="shared" si="10"/>
        <v>1132.7561327561327</v>
      </c>
      <c r="J56" s="34">
        <f t="shared" si="10"/>
        <v>1359.307359307359</v>
      </c>
      <c r="K56" s="34">
        <f t="shared" si="10"/>
        <v>1585.8585858585857</v>
      </c>
      <c r="L56" s="34">
        <f t="shared" si="10"/>
        <v>1812.409812409812</v>
      </c>
      <c r="M56" s="35">
        <f t="shared" si="11"/>
        <v>1527.2727272727273</v>
      </c>
    </row>
    <row r="57" spans="1:13" ht="12.75">
      <c r="A57" s="58">
        <v>0.75</v>
      </c>
      <c r="B57" s="17">
        <f t="shared" si="7"/>
        <v>180</v>
      </c>
      <c r="C57" s="60">
        <f t="shared" si="8"/>
        <v>380</v>
      </c>
      <c r="D57" s="61">
        <f t="shared" si="6"/>
        <v>1.4736842105263157</v>
      </c>
      <c r="E57" s="34">
        <f t="shared" si="10"/>
        <v>233.70547581073893</v>
      </c>
      <c r="F57" s="34">
        <f t="shared" si="10"/>
        <v>467.41095162147786</v>
      </c>
      <c r="G57" s="34">
        <f t="shared" si="10"/>
        <v>701.1164274322167</v>
      </c>
      <c r="H57" s="34">
        <f t="shared" si="10"/>
        <v>934.8219032429557</v>
      </c>
      <c r="I57" s="34">
        <f t="shared" si="10"/>
        <v>1168.5273790536944</v>
      </c>
      <c r="J57" s="34">
        <f t="shared" si="10"/>
        <v>1402.2328548644334</v>
      </c>
      <c r="K57" s="34">
        <f t="shared" si="10"/>
        <v>1635.9383306751724</v>
      </c>
      <c r="L57" s="34">
        <f t="shared" si="10"/>
        <v>1869.6438064859115</v>
      </c>
      <c r="M57" s="35">
        <f t="shared" si="11"/>
        <v>1636.3636363636363</v>
      </c>
    </row>
    <row r="58" spans="1:13" ht="12.75">
      <c r="A58" s="58">
        <v>0.8</v>
      </c>
      <c r="B58" s="17">
        <f t="shared" si="7"/>
        <v>192</v>
      </c>
      <c r="C58" s="60">
        <f t="shared" si="8"/>
        <v>368</v>
      </c>
      <c r="D58" s="61">
        <f t="shared" si="6"/>
        <v>1.5217391304347827</v>
      </c>
      <c r="E58" s="34">
        <f t="shared" si="10"/>
        <v>241.32630654369783</v>
      </c>
      <c r="F58" s="34">
        <f t="shared" si="10"/>
        <v>482.65261308739565</v>
      </c>
      <c r="G58" s="34">
        <f t="shared" si="10"/>
        <v>723.9789196310935</v>
      </c>
      <c r="H58" s="34">
        <f t="shared" si="10"/>
        <v>965.3052261747913</v>
      </c>
      <c r="I58" s="34">
        <f t="shared" si="10"/>
        <v>1206.631532718489</v>
      </c>
      <c r="J58" s="34">
        <f t="shared" si="10"/>
        <v>1447.957839262187</v>
      </c>
      <c r="K58" s="34">
        <f t="shared" si="10"/>
        <v>1689.284145805885</v>
      </c>
      <c r="L58" s="34">
        <f t="shared" si="10"/>
        <v>1930.6104523495826</v>
      </c>
      <c r="M58" s="35">
        <f t="shared" si="11"/>
        <v>1745.4545454545453</v>
      </c>
    </row>
    <row r="59" spans="1:13" ht="12.75">
      <c r="A59" s="58">
        <v>0.85</v>
      </c>
      <c r="B59" s="17">
        <f t="shared" si="7"/>
        <v>204</v>
      </c>
      <c r="C59" s="60">
        <f t="shared" si="8"/>
        <v>356</v>
      </c>
      <c r="D59" s="61">
        <f t="shared" si="6"/>
        <v>1.5730337078651684</v>
      </c>
      <c r="E59" s="34">
        <f t="shared" si="10"/>
        <v>249.46090114629433</v>
      </c>
      <c r="F59" s="34">
        <f t="shared" si="10"/>
        <v>498.92180229258867</v>
      </c>
      <c r="G59" s="34">
        <f t="shared" si="10"/>
        <v>748.382703438883</v>
      </c>
      <c r="H59" s="34">
        <f t="shared" si="10"/>
        <v>997.8436045851773</v>
      </c>
      <c r="I59" s="34">
        <f t="shared" si="10"/>
        <v>1247.3045057314716</v>
      </c>
      <c r="J59" s="34">
        <f t="shared" si="10"/>
        <v>1496.765406877766</v>
      </c>
      <c r="K59" s="34">
        <f t="shared" si="10"/>
        <v>1746.2263080240605</v>
      </c>
      <c r="L59" s="34">
        <f t="shared" si="10"/>
        <v>1995.6872091703547</v>
      </c>
      <c r="M59" s="35">
        <f t="shared" si="11"/>
        <v>1854.5454545454545</v>
      </c>
    </row>
    <row r="60" spans="1:13" ht="12.75">
      <c r="A60" s="58">
        <v>0.9</v>
      </c>
      <c r="B60" s="17">
        <f t="shared" si="7"/>
        <v>216</v>
      </c>
      <c r="C60" s="60">
        <f t="shared" si="8"/>
        <v>344</v>
      </c>
      <c r="D60" s="61">
        <f t="shared" si="6"/>
        <v>1.627906976744186</v>
      </c>
      <c r="E60" s="34">
        <f t="shared" si="10"/>
        <v>258.16302560488606</v>
      </c>
      <c r="F60" s="34">
        <f t="shared" si="10"/>
        <v>516.3260512097721</v>
      </c>
      <c r="G60" s="34">
        <f t="shared" si="10"/>
        <v>774.489076814658</v>
      </c>
      <c r="H60" s="34">
        <f t="shared" si="10"/>
        <v>1032.6521024195442</v>
      </c>
      <c r="I60" s="34">
        <f t="shared" si="10"/>
        <v>1290.8151280244301</v>
      </c>
      <c r="J60" s="34">
        <f t="shared" si="10"/>
        <v>1548.978153629316</v>
      </c>
      <c r="K60" s="34">
        <f t="shared" si="10"/>
        <v>1807.1411792342021</v>
      </c>
      <c r="L60" s="34">
        <f t="shared" si="10"/>
        <v>2065.3042048390885</v>
      </c>
      <c r="M60" s="35">
        <f t="shared" si="11"/>
        <v>1963.6363636363635</v>
      </c>
    </row>
    <row r="61" spans="1:13" ht="12.75">
      <c r="A61" s="58">
        <v>0.95</v>
      </c>
      <c r="B61" s="17">
        <f t="shared" si="7"/>
        <v>228</v>
      </c>
      <c r="C61" s="60">
        <f t="shared" si="8"/>
        <v>332</v>
      </c>
      <c r="D61" s="61">
        <f t="shared" si="6"/>
        <v>1.6867469879518073</v>
      </c>
      <c r="E61" s="34">
        <f t="shared" si="10"/>
        <v>267.4942193014482</v>
      </c>
      <c r="F61" s="34">
        <f t="shared" si="10"/>
        <v>534.9884386028964</v>
      </c>
      <c r="G61" s="34">
        <f t="shared" si="10"/>
        <v>802.4826579043446</v>
      </c>
      <c r="H61" s="34">
        <f t="shared" si="10"/>
        <v>1069.9768772057928</v>
      </c>
      <c r="I61" s="34">
        <f t="shared" si="10"/>
        <v>1337.471096507241</v>
      </c>
      <c r="J61" s="34">
        <f t="shared" si="10"/>
        <v>1604.9653158086892</v>
      </c>
      <c r="K61" s="34">
        <f t="shared" si="10"/>
        <v>1872.4595351101375</v>
      </c>
      <c r="L61" s="34">
        <f t="shared" si="10"/>
        <v>2139.9537544115856</v>
      </c>
      <c r="M61" s="35">
        <f t="shared" si="11"/>
        <v>2072.7272727272725</v>
      </c>
    </row>
    <row r="62" spans="1:13" ht="13.5" thickBot="1">
      <c r="A62" s="59">
        <v>1</v>
      </c>
      <c r="B62" s="62">
        <f t="shared" si="7"/>
        <v>240</v>
      </c>
      <c r="C62" s="63">
        <f t="shared" si="8"/>
        <v>320</v>
      </c>
      <c r="D62" s="64">
        <f t="shared" si="6"/>
        <v>1.75</v>
      </c>
      <c r="E62" s="34">
        <f t="shared" si="10"/>
        <v>277.5252525252525</v>
      </c>
      <c r="F62" s="34">
        <f t="shared" si="10"/>
        <v>555.050505050505</v>
      </c>
      <c r="G62" s="34">
        <f t="shared" si="10"/>
        <v>832.5757575757574</v>
      </c>
      <c r="H62" s="34">
        <f t="shared" si="10"/>
        <v>1110.10101010101</v>
      </c>
      <c r="I62" s="34">
        <f t="shared" si="10"/>
        <v>1387.6262626262624</v>
      </c>
      <c r="J62" s="34">
        <f t="shared" si="10"/>
        <v>1665.1515151515148</v>
      </c>
      <c r="K62" s="34">
        <f t="shared" si="10"/>
        <v>1942.6767676767674</v>
      </c>
      <c r="L62" s="34">
        <f t="shared" si="10"/>
        <v>2220.20202020202</v>
      </c>
      <c r="M62" s="35">
        <f t="shared" si="11"/>
        <v>2181.8181818181815</v>
      </c>
    </row>
    <row r="99" ht="13.5" thickBot="1"/>
    <row r="100" spans="1:12" ht="13.5" thickTop="1">
      <c r="A100" s="88" t="s">
        <v>70</v>
      </c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90"/>
    </row>
    <row r="101" spans="1:12" ht="28.5" customHeight="1">
      <c r="A101" s="97" t="s">
        <v>43</v>
      </c>
      <c r="B101" s="87"/>
      <c r="C101" s="87"/>
      <c r="D101" s="87"/>
      <c r="E101" s="80" t="s">
        <v>71</v>
      </c>
      <c r="F101" s="80"/>
      <c r="G101" s="80"/>
      <c r="H101" s="80"/>
      <c r="I101" s="80"/>
      <c r="J101" s="80"/>
      <c r="K101" s="80"/>
      <c r="L101" s="98"/>
    </row>
    <row r="102" spans="1:12" ht="15.75" customHeight="1">
      <c r="A102" s="97"/>
      <c r="B102" s="87"/>
      <c r="C102" s="87"/>
      <c r="D102" s="87"/>
      <c r="E102" s="99">
        <v>5</v>
      </c>
      <c r="F102" s="99">
        <v>10</v>
      </c>
      <c r="G102" s="99">
        <v>15</v>
      </c>
      <c r="H102" s="99">
        <v>20</v>
      </c>
      <c r="I102" s="99">
        <v>25</v>
      </c>
      <c r="J102" s="99">
        <v>30</v>
      </c>
      <c r="K102" s="99">
        <v>35</v>
      </c>
      <c r="L102" s="99">
        <v>40</v>
      </c>
    </row>
    <row r="103" spans="1:12" ht="15.75" customHeight="1">
      <c r="A103" s="97"/>
      <c r="B103" s="87"/>
      <c r="C103" s="87"/>
      <c r="D103" s="87"/>
      <c r="E103" s="80" t="s">
        <v>22</v>
      </c>
      <c r="F103" s="80"/>
      <c r="G103" s="80"/>
      <c r="H103" s="80"/>
      <c r="I103" s="80"/>
      <c r="J103" s="80"/>
      <c r="K103" s="80"/>
      <c r="L103" s="98"/>
    </row>
    <row r="104" spans="1:12" ht="12.75">
      <c r="A104" s="91" t="s">
        <v>4</v>
      </c>
      <c r="B104" s="2"/>
      <c r="C104" s="2"/>
      <c r="D104" s="2"/>
      <c r="E104" s="34">
        <f>('Polyair Charts'!E44-'Polyair Charts'!E43)/(('Polyair Charts'!$B44-'Polyair Charts'!$B43)/24)</f>
        <v>7.256352609876899</v>
      </c>
      <c r="F104" s="34">
        <f>('Polyair Charts'!F44-'Polyair Charts'!F43)/(('Polyair Charts'!$B44-'Polyair Charts'!$B43)/24)</f>
        <v>14.512705219753798</v>
      </c>
      <c r="G104" s="34">
        <f>('Polyair Charts'!G44-'Polyair Charts'!G43)/(('Polyair Charts'!$B44-'Polyair Charts'!$B43)/24)</f>
        <v>21.769057829630583</v>
      </c>
      <c r="H104" s="34">
        <f>('Polyair Charts'!H44-'Polyair Charts'!H43)/(('Polyair Charts'!$B44-'Polyair Charts'!$B43)/24)</f>
        <v>29.025410439507596</v>
      </c>
      <c r="I104" s="34">
        <f>('Polyair Charts'!I44-'Polyair Charts'!I43)/(('Polyair Charts'!$B44-'Polyair Charts'!$B43)/24)</f>
        <v>36.281763049384836</v>
      </c>
      <c r="J104" s="34">
        <f>('Polyair Charts'!J44-'Polyair Charts'!J43)/(('Polyair Charts'!$B44-'Polyair Charts'!$B43)/24)</f>
        <v>43.538115659261166</v>
      </c>
      <c r="K104" s="34">
        <f>('Polyair Charts'!K44-'Polyair Charts'!K43)/(('Polyair Charts'!$B44-'Polyair Charts'!$B43)/24)</f>
        <v>50.79446826913863</v>
      </c>
      <c r="L104" s="92">
        <f>('Polyair Charts'!L44-'Polyair Charts'!L43)/(('Polyair Charts'!$B44-'Polyair Charts'!$B43)/24)</f>
        <v>58.05082087901519</v>
      </c>
    </row>
    <row r="105" spans="1:12" ht="12.75">
      <c r="A105" s="91" t="s">
        <v>5</v>
      </c>
      <c r="B105" s="2"/>
      <c r="C105" s="2"/>
      <c r="D105" s="2"/>
      <c r="E105" s="34">
        <f>('Polyair Charts'!E45-'Polyair Charts'!E44)/(('Polyair Charts'!$B45-'Polyair Charts'!$B44)/24)</f>
        <v>7.588704637810281</v>
      </c>
      <c r="F105" s="34">
        <f>('Polyair Charts'!F45-'Polyair Charts'!F44)/(('Polyair Charts'!$B45-'Polyair Charts'!$B44)/24)</f>
        <v>15.177409275620562</v>
      </c>
      <c r="G105" s="34">
        <f>('Polyair Charts'!G45-'Polyair Charts'!G44)/(('Polyair Charts'!$B45-'Polyair Charts'!$B44)/24)</f>
        <v>22.766113913431127</v>
      </c>
      <c r="H105" s="34">
        <f>('Polyair Charts'!H45-'Polyair Charts'!H44)/(('Polyair Charts'!$B45-'Polyair Charts'!$B44)/24)</f>
        <v>30.354818551241124</v>
      </c>
      <c r="I105" s="34">
        <f>('Polyair Charts'!I45-'Polyair Charts'!I44)/(('Polyair Charts'!$B45-'Polyair Charts'!$B44)/24)</f>
        <v>37.94352318905112</v>
      </c>
      <c r="J105" s="34">
        <f>('Polyair Charts'!J45-'Polyair Charts'!J44)/(('Polyair Charts'!$B45-'Polyair Charts'!$B44)/24)</f>
        <v>45.532227826862254</v>
      </c>
      <c r="K105" s="34">
        <f>('Polyair Charts'!K45-'Polyair Charts'!K44)/(('Polyair Charts'!$B45-'Polyair Charts'!$B44)/24)</f>
        <v>53.12093246467157</v>
      </c>
      <c r="L105" s="92">
        <f>('Polyair Charts'!L45-'Polyair Charts'!L44)/(('Polyair Charts'!$B45-'Polyair Charts'!$B44)/24)</f>
        <v>60.70963710248225</v>
      </c>
    </row>
    <row r="106" spans="1:12" ht="12.75">
      <c r="A106" s="91" t="s">
        <v>6</v>
      </c>
      <c r="B106" s="2"/>
      <c r="C106" s="2"/>
      <c r="D106" s="2"/>
      <c r="E106" s="34">
        <f>('Polyair Charts'!E46-'Polyair Charts'!E45)/(('Polyair Charts'!$B46-'Polyair Charts'!$B45)/24)</f>
        <v>7.944425167707607</v>
      </c>
      <c r="F106" s="34">
        <f>('Polyair Charts'!F46-'Polyair Charts'!F45)/(('Polyair Charts'!$B46-'Polyair Charts'!$B45)/24)</f>
        <v>15.888850335415214</v>
      </c>
      <c r="G106" s="34">
        <f>('Polyair Charts'!G46-'Polyair Charts'!G45)/(('Polyair Charts'!$B46-'Polyair Charts'!$B45)/24)</f>
        <v>23.83327550312265</v>
      </c>
      <c r="H106" s="34">
        <f>('Polyair Charts'!H46-'Polyair Charts'!H45)/(('Polyair Charts'!$B46-'Polyair Charts'!$B45)/24)</f>
        <v>31.777700670830427</v>
      </c>
      <c r="I106" s="34">
        <f>('Polyair Charts'!I46-'Polyair Charts'!I45)/(('Polyair Charts'!$B46-'Polyair Charts'!$B45)/24)</f>
        <v>39.722125838538204</v>
      </c>
      <c r="J106" s="34">
        <f>('Polyair Charts'!J46-'Polyair Charts'!J45)/(('Polyair Charts'!$B46-'Polyair Charts'!$B45)/24)</f>
        <v>47.6665510062453</v>
      </c>
      <c r="K106" s="34">
        <f>('Polyair Charts'!K46-'Polyair Charts'!K45)/(('Polyair Charts'!$B46-'Polyair Charts'!$B45)/24)</f>
        <v>55.61097617395308</v>
      </c>
      <c r="L106" s="92">
        <f>('Polyair Charts'!L46-'Polyair Charts'!L45)/(('Polyair Charts'!$B46-'Polyair Charts'!$B45)/24)</f>
        <v>63.555401341660854</v>
      </c>
    </row>
    <row r="107" spans="1:12" ht="12.75">
      <c r="A107" s="91" t="s">
        <v>7</v>
      </c>
      <c r="B107" s="2"/>
      <c r="C107" s="2"/>
      <c r="D107" s="2"/>
      <c r="E107" s="34">
        <f>('Polyair Charts'!E47-'Polyair Charts'!E46)/(('Polyair Charts'!$B47-'Polyair Charts'!$B46)/24)</f>
        <v>8.325757575757564</v>
      </c>
      <c r="F107" s="34">
        <f>('Polyair Charts'!F47-'Polyair Charts'!F46)/(('Polyair Charts'!$B47-'Polyair Charts'!$B46)/24)</f>
        <v>16.651515151515127</v>
      </c>
      <c r="G107" s="34">
        <f>('Polyair Charts'!G47-'Polyair Charts'!G46)/(('Polyair Charts'!$B47-'Polyair Charts'!$B46)/24)</f>
        <v>24.977272727272748</v>
      </c>
      <c r="H107" s="34">
        <f>('Polyair Charts'!H47-'Polyair Charts'!H46)/(('Polyair Charts'!$B47-'Polyair Charts'!$B46)/24)</f>
        <v>33.303030303030255</v>
      </c>
      <c r="I107" s="34">
        <f>('Polyair Charts'!I47-'Polyair Charts'!I46)/(('Polyair Charts'!$B47-'Polyair Charts'!$B46)/24)</f>
        <v>41.628787878788216</v>
      </c>
      <c r="J107" s="34">
        <f>('Polyair Charts'!J47-'Polyair Charts'!J46)/(('Polyair Charts'!$B47-'Polyair Charts'!$B46)/24)</f>
        <v>49.954545454545496</v>
      </c>
      <c r="K107" s="34">
        <f>('Polyair Charts'!K47-'Polyair Charts'!K46)/(('Polyair Charts'!$B47-'Polyair Charts'!$B46)/24)</f>
        <v>58.28030303030346</v>
      </c>
      <c r="L107" s="92">
        <f>('Polyair Charts'!L47-'Polyair Charts'!L46)/(('Polyair Charts'!$B47-'Polyair Charts'!$B46)/24)</f>
        <v>66.60606060606051</v>
      </c>
    </row>
    <row r="108" spans="1:12" ht="12.75">
      <c r="A108" s="91" t="s">
        <v>8</v>
      </c>
      <c r="B108" s="2"/>
      <c r="C108" s="2"/>
      <c r="D108" s="2"/>
      <c r="E108" s="34">
        <f>('Polyair Charts'!E48-'Polyair Charts'!E47)/(('Polyair Charts'!$B48-'Polyair Charts'!$B47)/24)</f>
        <v>8.73522106308991</v>
      </c>
      <c r="F108" s="34">
        <f>('Polyair Charts'!F48-'Polyair Charts'!F47)/(('Polyair Charts'!$B48-'Polyair Charts'!$B47)/24)</f>
        <v>17.47044212617982</v>
      </c>
      <c r="G108" s="34">
        <f>('Polyair Charts'!G48-'Polyair Charts'!G47)/(('Polyair Charts'!$B48-'Polyair Charts'!$B47)/24)</f>
        <v>26.20566318926967</v>
      </c>
      <c r="H108" s="34">
        <f>('Polyair Charts'!H48-'Polyair Charts'!H47)/(('Polyair Charts'!$B48-'Polyair Charts'!$B47)/24)</f>
        <v>34.94088425235964</v>
      </c>
      <c r="I108" s="34">
        <f>('Polyair Charts'!I48-'Polyair Charts'!I47)/(('Polyair Charts'!$B48-'Polyair Charts'!$B47)/24)</f>
        <v>43.67610531544915</v>
      </c>
      <c r="J108" s="34">
        <f>('Polyair Charts'!J48-'Polyair Charts'!J47)/(('Polyair Charts'!$B48-'Polyair Charts'!$B47)/24)</f>
        <v>52.41132637853934</v>
      </c>
      <c r="K108" s="34">
        <f>('Polyair Charts'!K48-'Polyair Charts'!K47)/(('Polyair Charts'!$B48-'Polyair Charts'!$B47)/24)</f>
        <v>61.14654744162863</v>
      </c>
      <c r="L108" s="92">
        <f>('Polyair Charts'!L48-'Polyair Charts'!L47)/(('Polyair Charts'!$B48-'Polyair Charts'!$B47)/24)</f>
        <v>69.88176850471928</v>
      </c>
    </row>
    <row r="109" spans="1:12" ht="12.75">
      <c r="A109" s="91" t="s">
        <v>9</v>
      </c>
      <c r="B109" s="2"/>
      <c r="C109" s="2"/>
      <c r="D109" s="2"/>
      <c r="E109" s="34">
        <f>('Polyair Charts'!E49-'Polyair Charts'!E48)/(('Polyair Charts'!$B49-'Polyair Charts'!$B48)/24)</f>
        <v>9.175652377195377</v>
      </c>
      <c r="F109" s="34">
        <f>('Polyair Charts'!F49-'Polyair Charts'!F48)/(('Polyair Charts'!$B49-'Polyair Charts'!$B48)/24)</f>
        <v>18.351304754390753</v>
      </c>
      <c r="G109" s="34">
        <f>('Polyair Charts'!G49-'Polyair Charts'!G48)/(('Polyair Charts'!$B49-'Polyair Charts'!$B48)/24)</f>
        <v>27.52695713158596</v>
      </c>
      <c r="H109" s="34">
        <f>('Polyair Charts'!H49-'Polyair Charts'!H48)/(('Polyair Charts'!$B49-'Polyair Charts'!$B48)/24)</f>
        <v>36.70260950878151</v>
      </c>
      <c r="I109" s="34">
        <f>('Polyair Charts'!I49-'Polyair Charts'!I48)/(('Polyair Charts'!$B49-'Polyair Charts'!$B48)/24)</f>
        <v>45.878261885976826</v>
      </c>
      <c r="J109" s="34">
        <f>('Polyair Charts'!J49-'Polyair Charts'!J48)/(('Polyair Charts'!$B49-'Polyair Charts'!$B48)/24)</f>
        <v>55.05391426317192</v>
      </c>
      <c r="K109" s="34">
        <f>('Polyair Charts'!K49-'Polyair Charts'!K48)/(('Polyair Charts'!$B49-'Polyair Charts'!$B48)/24)</f>
        <v>64.22956664036792</v>
      </c>
      <c r="L109" s="92">
        <f>('Polyair Charts'!L49-'Polyair Charts'!L48)/(('Polyair Charts'!$B49-'Polyair Charts'!$B48)/24)</f>
        <v>73.40521901756301</v>
      </c>
    </row>
    <row r="110" spans="1:12" ht="12.75">
      <c r="A110" s="91" t="s">
        <v>10</v>
      </c>
      <c r="B110" s="2"/>
      <c r="C110" s="2"/>
      <c r="D110" s="2"/>
      <c r="E110" s="34">
        <f>('Polyair Charts'!E50-'Polyair Charts'!E49)/(('Polyair Charts'!$B50-'Polyair Charts'!$B49)/24)</f>
        <v>9.65025508636046</v>
      </c>
      <c r="F110" s="34">
        <f>('Polyair Charts'!F50-'Polyair Charts'!F49)/(('Polyair Charts'!$B50-'Polyair Charts'!$B49)/24)</f>
        <v>19.30051017272092</v>
      </c>
      <c r="G110" s="34">
        <f>('Polyair Charts'!G50-'Polyair Charts'!G49)/(('Polyair Charts'!$B50-'Polyair Charts'!$B49)/24)</f>
        <v>28.950765259081436</v>
      </c>
      <c r="H110" s="34">
        <f>('Polyair Charts'!H50-'Polyair Charts'!H49)/(('Polyair Charts'!$B50-'Polyair Charts'!$B49)/24)</f>
        <v>38.60102034544184</v>
      </c>
      <c r="I110" s="34">
        <f>('Polyair Charts'!I50-'Polyair Charts'!I49)/(('Polyair Charts'!$B50-'Polyair Charts'!$B49)/24)</f>
        <v>48.251275431802696</v>
      </c>
      <c r="J110" s="34">
        <f>('Polyair Charts'!J50-'Polyair Charts'!J49)/(('Polyair Charts'!$B50-'Polyair Charts'!$B49)/24)</f>
        <v>57.90153051816287</v>
      </c>
      <c r="K110" s="34">
        <f>('Polyair Charts'!K50-'Polyair Charts'!K49)/(('Polyair Charts'!$B50-'Polyair Charts'!$B49)/24)</f>
        <v>67.5517856045235</v>
      </c>
      <c r="L110" s="92">
        <f>('Polyair Charts'!L50-'Polyair Charts'!L49)/(('Polyair Charts'!$B50-'Polyair Charts'!$B49)/24)</f>
        <v>77.20204069088368</v>
      </c>
    </row>
    <row r="111" spans="1:12" ht="12.75">
      <c r="A111" s="91" t="s">
        <v>11</v>
      </c>
      <c r="B111" s="2"/>
      <c r="C111" s="2"/>
      <c r="D111" s="2"/>
      <c r="E111" s="34">
        <f>('Polyair Charts'!E51-'Polyair Charts'!E50)/(('Polyair Charts'!$B51-'Polyair Charts'!$B50)/24)</f>
        <v>10.162658011300095</v>
      </c>
      <c r="F111" s="34">
        <f>('Polyair Charts'!F51-'Polyair Charts'!F50)/(('Polyair Charts'!$B51-'Polyair Charts'!$B50)/24)</f>
        <v>20.32531602260019</v>
      </c>
      <c r="G111" s="34">
        <f>('Polyair Charts'!G51-'Polyair Charts'!G50)/(('Polyair Charts'!$B51-'Polyair Charts'!$B50)/24)</f>
        <v>30.487974033900173</v>
      </c>
      <c r="H111" s="34">
        <f>('Polyair Charts'!H51-'Polyair Charts'!H50)/(('Polyair Charts'!$B51-'Polyair Charts'!$B50)/24)</f>
        <v>40.65063204520038</v>
      </c>
      <c r="I111" s="34">
        <f>('Polyair Charts'!I51-'Polyair Charts'!I50)/(('Polyair Charts'!$B51-'Polyair Charts'!$B50)/24)</f>
        <v>50.81329005649991</v>
      </c>
      <c r="J111" s="34">
        <f>('Polyair Charts'!J51-'Polyair Charts'!J50)/(('Polyair Charts'!$B51-'Polyair Charts'!$B50)/24)</f>
        <v>60.975948067800346</v>
      </c>
      <c r="K111" s="34">
        <f>('Polyair Charts'!K51-'Polyair Charts'!K50)/(('Polyair Charts'!$B51-'Polyair Charts'!$B50)/24)</f>
        <v>71.1386060791001</v>
      </c>
      <c r="L111" s="92">
        <f>('Polyair Charts'!L51-'Polyair Charts'!L50)/(('Polyair Charts'!$B51-'Polyair Charts'!$B50)/24)</f>
        <v>81.30126409040076</v>
      </c>
    </row>
    <row r="112" spans="1:12" ht="12.75">
      <c r="A112" s="91" t="s">
        <v>12</v>
      </c>
      <c r="B112" s="2"/>
      <c r="C112" s="2"/>
      <c r="D112" s="2"/>
      <c r="E112" s="34">
        <f>('Polyair Charts'!E52-'Polyair Charts'!E51)/(('Polyair Charts'!$B52-'Polyair Charts'!$B51)/24)</f>
        <v>10.716984811916404</v>
      </c>
      <c r="F112" s="34">
        <f>('Polyair Charts'!F52-'Polyair Charts'!F51)/(('Polyair Charts'!$B52-'Polyair Charts'!$B51)/24)</f>
        <v>21.43396962383281</v>
      </c>
      <c r="G112" s="34">
        <f>('Polyair Charts'!G52-'Polyair Charts'!G51)/(('Polyair Charts'!$B52-'Polyair Charts'!$B51)/24)</f>
        <v>32.150954435749554</v>
      </c>
      <c r="H112" s="34">
        <f>('Polyair Charts'!H52-'Polyair Charts'!H51)/(('Polyair Charts'!$B52-'Polyair Charts'!$B51)/24)</f>
        <v>42.86793924766562</v>
      </c>
      <c r="I112" s="34">
        <f>('Polyair Charts'!I52-'Polyair Charts'!I51)/(('Polyair Charts'!$B52-'Polyair Charts'!$B51)/24)</f>
        <v>53.584924059582136</v>
      </c>
      <c r="J112" s="34">
        <f>('Polyair Charts'!J52-'Polyair Charts'!J51)/(('Polyair Charts'!$B52-'Polyair Charts'!$B51)/24)</f>
        <v>64.30190887149911</v>
      </c>
      <c r="K112" s="34">
        <f>('Polyair Charts'!K52-'Polyair Charts'!K51)/(('Polyair Charts'!$B52-'Polyair Charts'!$B51)/24)</f>
        <v>75.01889368341563</v>
      </c>
      <c r="L112" s="92">
        <f>('Polyair Charts'!L52-'Polyair Charts'!L51)/(('Polyair Charts'!$B52-'Polyair Charts'!$B51)/24)</f>
        <v>85.73587849533124</v>
      </c>
    </row>
    <row r="113" spans="1:12" ht="12.75">
      <c r="A113" s="91" t="s">
        <v>13</v>
      </c>
      <c r="B113" s="2"/>
      <c r="C113" s="2"/>
      <c r="D113" s="2"/>
      <c r="E113" s="34">
        <f>('Polyair Charts'!E53-'Polyair Charts'!E52)/(('Polyair Charts'!$B53-'Polyair Charts'!$B52)/24)</f>
        <v>11.317937231276233</v>
      </c>
      <c r="F113" s="34">
        <f>('Polyair Charts'!F53-'Polyair Charts'!F52)/(('Polyair Charts'!$B53-'Polyair Charts'!$B52)/24)</f>
        <v>22.635874462552465</v>
      </c>
      <c r="G113" s="34">
        <f>('Polyair Charts'!G53-'Polyair Charts'!G52)/(('Polyair Charts'!$B53-'Polyair Charts'!$B52)/24)</f>
        <v>33.953811693828584</v>
      </c>
      <c r="H113" s="34">
        <f>('Polyair Charts'!H53-'Polyair Charts'!H52)/(('Polyair Charts'!$B53-'Polyair Charts'!$B52)/24)</f>
        <v>45.27174892510493</v>
      </c>
      <c r="I113" s="34">
        <f>('Polyair Charts'!I53-'Polyair Charts'!I52)/(('Polyair Charts'!$B53-'Polyair Charts'!$B52)/24)</f>
        <v>56.589686156381276</v>
      </c>
      <c r="J113" s="34">
        <f>('Polyair Charts'!J53-'Polyair Charts'!J52)/(('Polyair Charts'!$B53-'Polyair Charts'!$B52)/24)</f>
        <v>67.90762338765717</v>
      </c>
      <c r="K113" s="34">
        <f>('Polyair Charts'!K53-'Polyair Charts'!K52)/(('Polyair Charts'!$B53-'Polyair Charts'!$B52)/24)</f>
        <v>79.22556061893329</v>
      </c>
      <c r="L113" s="92">
        <f>('Polyair Charts'!L53-'Polyair Charts'!L52)/(('Polyair Charts'!$B53-'Polyair Charts'!$B52)/24)</f>
        <v>90.54349785020986</v>
      </c>
    </row>
    <row r="114" spans="1:12" ht="12.75">
      <c r="A114" s="91" t="s">
        <v>14</v>
      </c>
      <c r="B114" s="2"/>
      <c r="C114" s="2"/>
      <c r="D114" s="2"/>
      <c r="E114" s="34">
        <f>('Polyair Charts'!E54-'Polyair Charts'!E53)/(('Polyair Charts'!$B54-'Polyair Charts'!$B53)/24)</f>
        <v>11.970895148465331</v>
      </c>
      <c r="F114" s="34">
        <f>('Polyair Charts'!F54-'Polyair Charts'!F53)/(('Polyair Charts'!$B54-'Polyair Charts'!$B53)/24)</f>
        <v>23.941790296930662</v>
      </c>
      <c r="G114" s="34">
        <f>('Polyair Charts'!G54-'Polyair Charts'!G53)/(('Polyair Charts'!$B54-'Polyair Charts'!$B53)/24)</f>
        <v>35.91268544539571</v>
      </c>
      <c r="H114" s="34">
        <f>('Polyair Charts'!H54-'Polyair Charts'!H53)/(('Polyair Charts'!$B54-'Polyair Charts'!$B53)/24)</f>
        <v>47.883580593861325</v>
      </c>
      <c r="I114" s="34">
        <f>('Polyair Charts'!I54-'Polyair Charts'!I53)/(('Polyair Charts'!$B54-'Polyair Charts'!$B53)/24)</f>
        <v>59.854475742326485</v>
      </c>
      <c r="J114" s="34">
        <f>('Polyair Charts'!J54-'Polyair Charts'!J53)/(('Polyair Charts'!$B54-'Polyair Charts'!$B53)/24)</f>
        <v>71.82537089079142</v>
      </c>
      <c r="K114" s="34">
        <f>('Polyair Charts'!K54-'Polyair Charts'!K53)/(('Polyair Charts'!$B54-'Polyair Charts'!$B53)/24)</f>
        <v>83.79626603925726</v>
      </c>
      <c r="L114" s="92">
        <f>('Polyair Charts'!L54-'Polyair Charts'!L53)/(('Polyair Charts'!$B54-'Polyair Charts'!$B53)/24)</f>
        <v>95.76716118772265</v>
      </c>
    </row>
    <row r="115" spans="1:12" ht="12.75">
      <c r="A115" s="91" t="s">
        <v>15</v>
      </c>
      <c r="B115" s="2"/>
      <c r="C115" s="2"/>
      <c r="D115" s="2"/>
      <c r="E115" s="34">
        <f>('Polyair Charts'!E55-'Polyair Charts'!E54)/(('Polyair Charts'!$B55-'Polyair Charts'!$B54)/24)</f>
        <v>12.682037434512551</v>
      </c>
      <c r="F115" s="34">
        <f>('Polyair Charts'!F55-'Polyair Charts'!F54)/(('Polyair Charts'!$B55-'Polyair Charts'!$B54)/24)</f>
        <v>25.364074869025103</v>
      </c>
      <c r="G115" s="34">
        <f>('Polyair Charts'!G55-'Polyair Charts'!G54)/(('Polyair Charts'!$B55-'Polyair Charts'!$B54)/24)</f>
        <v>38.04611230353794</v>
      </c>
      <c r="H115" s="34">
        <f>('Polyair Charts'!H55-'Polyair Charts'!H54)/(('Polyair Charts'!$B55-'Polyair Charts'!$B54)/24)</f>
        <v>50.728149738050206</v>
      </c>
      <c r="I115" s="34">
        <f>('Polyair Charts'!I55-'Polyair Charts'!I54)/(('Polyair Charts'!$B55-'Polyair Charts'!$B54)/24)</f>
        <v>63.41018717256338</v>
      </c>
      <c r="J115" s="34">
        <f>('Polyair Charts'!J55-'Polyair Charts'!J54)/(('Polyair Charts'!$B55-'Polyair Charts'!$B54)/24)</f>
        <v>76.09222460707588</v>
      </c>
      <c r="K115" s="34">
        <f>('Polyair Charts'!K55-'Polyair Charts'!K54)/(('Polyair Charts'!$B55-'Polyair Charts'!$B54)/24)</f>
        <v>88.77426204158792</v>
      </c>
      <c r="L115" s="92">
        <f>('Polyair Charts'!L55-'Polyair Charts'!L54)/(('Polyair Charts'!$B55-'Polyair Charts'!$B54)/24)</f>
        <v>101.45629947610041</v>
      </c>
    </row>
    <row r="116" spans="1:12" ht="12.75">
      <c r="A116" s="91" t="s">
        <v>16</v>
      </c>
      <c r="B116" s="2"/>
      <c r="C116" s="2"/>
      <c r="D116" s="2"/>
      <c r="E116" s="34">
        <f>('Polyair Charts'!E56-'Polyair Charts'!E55)/(('Polyair Charts'!$B56-'Polyair Charts'!$B55)/24)</f>
        <v>13.458488706013497</v>
      </c>
      <c r="F116" s="34">
        <f>('Polyair Charts'!F56-'Polyair Charts'!F55)/(('Polyair Charts'!$B56-'Polyair Charts'!$B55)/24)</f>
        <v>26.916977412026995</v>
      </c>
      <c r="G116" s="34">
        <f>('Polyair Charts'!G56-'Polyair Charts'!G55)/(('Polyair Charts'!$B56-'Polyair Charts'!$B55)/24)</f>
        <v>40.37546611804055</v>
      </c>
      <c r="H116" s="34">
        <f>('Polyair Charts'!H56-'Polyair Charts'!H55)/(('Polyair Charts'!$B56-'Polyair Charts'!$B55)/24)</f>
        <v>53.83395482405399</v>
      </c>
      <c r="I116" s="34">
        <f>('Polyair Charts'!I56-'Polyair Charts'!I55)/(('Polyair Charts'!$B56-'Polyair Charts'!$B55)/24)</f>
        <v>67.29244353006743</v>
      </c>
      <c r="J116" s="34">
        <f>('Polyair Charts'!J56-'Polyair Charts'!J55)/(('Polyair Charts'!$B56-'Polyair Charts'!$B55)/24)</f>
        <v>80.7509322360811</v>
      </c>
      <c r="K116" s="34">
        <f>('Polyair Charts'!K56-'Polyair Charts'!K55)/(('Polyair Charts'!$B56-'Polyair Charts'!$B55)/24)</f>
        <v>94.20942094209477</v>
      </c>
      <c r="L116" s="92">
        <f>('Polyair Charts'!L56-'Polyair Charts'!L55)/(('Polyair Charts'!$B56-'Polyair Charts'!$B55)/24)</f>
        <v>107.66790964810798</v>
      </c>
    </row>
    <row r="117" spans="1:12" ht="12.75">
      <c r="A117" s="91" t="s">
        <v>17</v>
      </c>
      <c r="B117" s="2"/>
      <c r="C117" s="2"/>
      <c r="D117" s="2"/>
      <c r="E117" s="34">
        <f>('Polyair Charts'!E57-'Polyair Charts'!E56)/(('Polyair Charts'!$B57-'Polyair Charts'!$B56)/24)</f>
        <v>14.308498519024852</v>
      </c>
      <c r="F117" s="34">
        <f>('Polyair Charts'!F57-'Polyair Charts'!F56)/(('Polyair Charts'!$B57-'Polyair Charts'!$B56)/24)</f>
        <v>28.616997038049703</v>
      </c>
      <c r="G117" s="34">
        <f>('Polyair Charts'!G57-'Polyair Charts'!G56)/(('Polyair Charts'!$B57-'Polyair Charts'!$B56)/24)</f>
        <v>42.92549555707433</v>
      </c>
      <c r="H117" s="34">
        <f>('Polyair Charts'!H57-'Polyair Charts'!H56)/(('Polyair Charts'!$B57-'Polyair Charts'!$B56)/24)</f>
        <v>57.23399407609941</v>
      </c>
      <c r="I117" s="34">
        <f>('Polyair Charts'!I57-'Polyair Charts'!I56)/(('Polyair Charts'!$B57-'Polyair Charts'!$B56)/24)</f>
        <v>71.54249259512335</v>
      </c>
      <c r="J117" s="34">
        <f>('Polyair Charts'!J57-'Polyair Charts'!J56)/(('Polyair Charts'!$B57-'Polyair Charts'!$B56)/24)</f>
        <v>85.85099111414866</v>
      </c>
      <c r="K117" s="34">
        <f>('Polyair Charts'!K57-'Polyair Charts'!K56)/(('Polyair Charts'!$B57-'Polyair Charts'!$B56)/24)</f>
        <v>100.15948963317351</v>
      </c>
      <c r="L117" s="92">
        <f>('Polyair Charts'!L57-'Polyair Charts'!L56)/(('Polyair Charts'!$B57-'Polyair Charts'!$B56)/24)</f>
        <v>114.46798815219881</v>
      </c>
    </row>
    <row r="118" spans="1:12" ht="12.75">
      <c r="A118" s="91" t="s">
        <v>18</v>
      </c>
      <c r="B118" s="2"/>
      <c r="C118" s="2"/>
      <c r="D118" s="2"/>
      <c r="E118" s="34">
        <f>('Polyair Charts'!E58-'Polyair Charts'!E57)/(('Polyair Charts'!$B58-'Polyair Charts'!$B57)/24)</f>
        <v>15.241661465917787</v>
      </c>
      <c r="F118" s="34">
        <f>('Polyair Charts'!F58-'Polyair Charts'!F57)/(('Polyair Charts'!$B58-'Polyair Charts'!$B57)/24)</f>
        <v>30.483322931835573</v>
      </c>
      <c r="G118" s="34">
        <f>('Polyair Charts'!G58-'Polyair Charts'!G57)/(('Polyair Charts'!$B58-'Polyair Charts'!$B57)/24)</f>
        <v>45.72498439775359</v>
      </c>
      <c r="H118" s="34">
        <f>('Polyair Charts'!H58-'Polyair Charts'!H57)/(('Polyair Charts'!$B58-'Polyair Charts'!$B57)/24)</f>
        <v>60.96664586367115</v>
      </c>
      <c r="I118" s="34">
        <f>('Polyair Charts'!I58-'Polyair Charts'!I57)/(('Polyair Charts'!$B58-'Polyair Charts'!$B57)/24)</f>
        <v>76.20830732958939</v>
      </c>
      <c r="J118" s="34">
        <f>('Polyair Charts'!J58-'Polyair Charts'!J57)/(('Polyair Charts'!$B58-'Polyair Charts'!$B57)/24)</f>
        <v>91.44996879550717</v>
      </c>
      <c r="K118" s="34">
        <f>('Polyair Charts'!K58-'Polyair Charts'!K57)/(('Polyair Charts'!$B58-'Polyair Charts'!$B57)/24)</f>
        <v>106.69163026142496</v>
      </c>
      <c r="L118" s="92">
        <f>('Polyair Charts'!L58-'Polyair Charts'!L57)/(('Polyair Charts'!$B58-'Polyair Charts'!$B57)/24)</f>
        <v>121.9332917273423</v>
      </c>
    </row>
    <row r="119" spans="1:12" ht="12.75">
      <c r="A119" s="91" t="s">
        <v>19</v>
      </c>
      <c r="B119" s="2"/>
      <c r="C119" s="2"/>
      <c r="D119" s="2"/>
      <c r="E119" s="34">
        <f>('Polyair Charts'!E59-'Polyair Charts'!E58)/(('Polyair Charts'!$B59-'Polyair Charts'!$B58)/24)</f>
        <v>16.269189205193015</v>
      </c>
      <c r="F119" s="34">
        <f>('Polyair Charts'!F59-'Polyair Charts'!F58)/(('Polyair Charts'!$B59-'Polyair Charts'!$B58)/24)</f>
        <v>32.53837841038603</v>
      </c>
      <c r="G119" s="34">
        <f>('Polyair Charts'!G59-'Polyair Charts'!G58)/(('Polyair Charts'!$B59-'Polyair Charts'!$B58)/24)</f>
        <v>48.807567615579046</v>
      </c>
      <c r="H119" s="34">
        <f>('Polyair Charts'!H59-'Polyair Charts'!H58)/(('Polyair Charts'!$B59-'Polyair Charts'!$B58)/24)</f>
        <v>65.07675682077206</v>
      </c>
      <c r="I119" s="34">
        <f>('Polyair Charts'!I59-'Polyair Charts'!I58)/(('Polyair Charts'!$B59-'Polyair Charts'!$B58)/24)</f>
        <v>81.34594602596508</v>
      </c>
      <c r="J119" s="34">
        <f>('Polyair Charts'!J59-'Polyair Charts'!J58)/(('Polyair Charts'!$B59-'Polyair Charts'!$B58)/24)</f>
        <v>97.61513523115809</v>
      </c>
      <c r="K119" s="34">
        <f>('Polyair Charts'!K59-'Polyair Charts'!K58)/(('Polyair Charts'!$B59-'Polyair Charts'!$B58)/24)</f>
        <v>113.88432443635111</v>
      </c>
      <c r="L119" s="92">
        <f>('Polyair Charts'!L59-'Polyair Charts'!L58)/(('Polyair Charts'!$B59-'Polyair Charts'!$B58)/24)</f>
        <v>130.15351364154412</v>
      </c>
    </row>
    <row r="120" spans="1:12" ht="12.75">
      <c r="A120" s="91" t="s">
        <v>20</v>
      </c>
      <c r="B120" s="2"/>
      <c r="C120" s="2"/>
      <c r="D120" s="2"/>
      <c r="E120" s="34">
        <f>('Polyair Charts'!E60-'Polyair Charts'!E59)/(('Polyair Charts'!$B60-'Polyair Charts'!$B59)/24)</f>
        <v>17.404248917183452</v>
      </c>
      <c r="F120" s="34">
        <f>('Polyair Charts'!F60-'Polyair Charts'!F59)/(('Polyair Charts'!$B60-'Polyair Charts'!$B59)/24)</f>
        <v>34.808497834366904</v>
      </c>
      <c r="G120" s="34">
        <f>('Polyair Charts'!G60-'Polyair Charts'!G59)/(('Polyair Charts'!$B60-'Polyair Charts'!$B59)/24)</f>
        <v>52.21274675154996</v>
      </c>
      <c r="H120" s="34">
        <f>('Polyair Charts'!H60-'Polyair Charts'!H59)/(('Polyair Charts'!$B60-'Polyair Charts'!$B59)/24)</f>
        <v>69.61699566873381</v>
      </c>
      <c r="I120" s="34">
        <f>('Polyair Charts'!I60-'Polyair Charts'!I59)/(('Polyair Charts'!$B60-'Polyair Charts'!$B59)/24)</f>
        <v>87.02124458591697</v>
      </c>
      <c r="J120" s="34">
        <f>('Polyair Charts'!J60-'Polyair Charts'!J59)/(('Polyair Charts'!$B60-'Polyair Charts'!$B59)/24)</f>
        <v>104.42549350309991</v>
      </c>
      <c r="K120" s="34">
        <f>('Polyair Charts'!K60-'Polyair Charts'!K59)/(('Polyair Charts'!$B60-'Polyair Charts'!$B59)/24)</f>
        <v>121.82974242028331</v>
      </c>
      <c r="L120" s="92">
        <f>('Polyair Charts'!L60-'Polyair Charts'!L59)/(('Polyair Charts'!$B60-'Polyair Charts'!$B59)/24)</f>
        <v>139.23399133746761</v>
      </c>
    </row>
    <row r="121" spans="1:12" ht="13.5" thickBot="1">
      <c r="A121" s="93" t="s">
        <v>21</v>
      </c>
      <c r="B121" s="94"/>
      <c r="C121" s="94"/>
      <c r="D121" s="94"/>
      <c r="E121" s="95">
        <f>('Polyair Charts'!E61-'Polyair Charts'!E60)/(('Polyair Charts'!$B61-'Polyair Charts'!$B60)/24)</f>
        <v>18.662387393124277</v>
      </c>
      <c r="F121" s="95">
        <f>('Polyair Charts'!F61-'Polyair Charts'!F60)/(('Polyair Charts'!$B61-'Polyair Charts'!$B60)/24)</f>
        <v>37.324774786248554</v>
      </c>
      <c r="G121" s="95">
        <f>('Polyair Charts'!G61-'Polyair Charts'!G60)/(('Polyair Charts'!$B61-'Polyair Charts'!$B60)/24)</f>
        <v>55.98716217937317</v>
      </c>
      <c r="H121" s="95">
        <f>('Polyair Charts'!H61-'Polyair Charts'!H60)/(('Polyair Charts'!$B61-'Polyair Charts'!$B60)/24)</f>
        <v>74.64954957249711</v>
      </c>
      <c r="I121" s="95">
        <f>('Polyair Charts'!I61-'Polyair Charts'!I60)/(('Polyair Charts'!$B61-'Polyair Charts'!$B60)/24)</f>
        <v>93.31193696562195</v>
      </c>
      <c r="J121" s="95">
        <f>('Polyair Charts'!J61-'Polyair Charts'!J60)/(('Polyair Charts'!$B61-'Polyair Charts'!$B60)/24)</f>
        <v>111.97432435874634</v>
      </c>
      <c r="K121" s="95">
        <f>('Polyair Charts'!K61-'Polyair Charts'!K60)/(('Polyair Charts'!$B61-'Polyair Charts'!$B60)/24)</f>
        <v>130.63671175187073</v>
      </c>
      <c r="L121" s="96">
        <f>('Polyair Charts'!L61-'Polyair Charts'!L60)/(('Polyair Charts'!$B61-'Polyair Charts'!$B60)/24)</f>
        <v>149.29909914499422</v>
      </c>
    </row>
    <row r="122" ht="13.5" thickTop="1"/>
  </sheetData>
  <mergeCells count="11">
    <mergeCell ref="E103:L103"/>
    <mergeCell ref="E101:L101"/>
    <mergeCell ref="B6:F6"/>
    <mergeCell ref="E39:L39"/>
    <mergeCell ref="B5:F5"/>
    <mergeCell ref="A12:L12"/>
    <mergeCell ref="A38:M38"/>
    <mergeCell ref="E13:L13"/>
    <mergeCell ref="E40:L40"/>
    <mergeCell ref="E42:L42"/>
    <mergeCell ref="A100:L100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dcterms:created xsi:type="dcterms:W3CDTF">2007-05-13T23:23:29Z</dcterms:created>
  <dcterms:modified xsi:type="dcterms:W3CDTF">2007-08-05T02:48:23Z</dcterms:modified>
  <cp:category/>
  <cp:version/>
  <cp:contentType/>
  <cp:contentStatus/>
</cp:coreProperties>
</file>